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915" windowHeight="3255" tabRatio="639" activeTab="4"/>
  </bookViews>
  <sheets>
    <sheet name="Ⅰ" sheetId="1" r:id="rId1"/>
    <sheet name="Ⅰ（つづき）" sheetId="2" r:id="rId2"/>
    <sheet name="Ⅱ" sheetId="3" r:id="rId3"/>
    <sheet name="Ⅲ②" sheetId="4" r:id="rId4"/>
    <sheet name="Ⅲ③" sheetId="5" r:id="rId5"/>
    <sheet name="Ⅳ" sheetId="6" r:id="rId6"/>
    <sheet name="Ⅴ①" sheetId="7" r:id="rId7"/>
    <sheet name="Ⅴ⑥" sheetId="8" r:id="rId8"/>
  </sheets>
  <definedNames>
    <definedName name="_xlnm.Print_Area" localSheetId="0">'Ⅰ'!$B$1:$K$54</definedName>
    <definedName name="_xlnm.Print_Area" localSheetId="1">'Ⅰ（つづき）'!$B$1:$Y$66</definedName>
    <definedName name="_xlnm.Print_Area" localSheetId="2">'Ⅱ'!$B$1:$D$28</definedName>
    <definedName name="_xlnm.Print_Area" localSheetId="3">'Ⅲ②'!$A$1:$T$76</definedName>
    <definedName name="_xlnm.Print_Area" localSheetId="4">'Ⅲ③'!$A$1:$P$61</definedName>
    <definedName name="_xlnm.Print_Area" localSheetId="5">'Ⅳ'!$A$1:$P$30</definedName>
    <definedName name="_xlnm.Print_Area" localSheetId="6">'Ⅴ①'!$A$2:$Q$45</definedName>
    <definedName name="_xlnm.Print_Titles" localSheetId="3">'Ⅲ②'!$A:$J,'Ⅲ②'!$3:$6</definedName>
  </definedNames>
  <calcPr fullCalcOnLoad="1"/>
</workbook>
</file>

<file path=xl/sharedStrings.xml><?xml version="1.0" encoding="utf-8"?>
<sst xmlns="http://schemas.openxmlformats.org/spreadsheetml/2006/main" count="637" uniqueCount="493">
  <si>
    <t>　注　計画期間については、原則として平成19年度から23年度までの５か年とすること。</t>
  </si>
  <si>
    <t>（４）収支見通し策定の前提条件</t>
  </si>
  <si>
    <t>条件項目</t>
  </si>
  <si>
    <t>２　他会計繰入金の見込み</t>
  </si>
  <si>
    <t>収支見通し策定に当たっての考え方（前提条件）</t>
  </si>
  <si>
    <t>　　２　必要に応じて行を追加して記入すること。</t>
  </si>
  <si>
    <t>　注１　収支見通しを策定するに当たって、前提として用いた各種仮定（前提条件）について、各区分に従い、それぞれその具体的な考え方を記入すること。</t>
  </si>
  <si>
    <r>
      <t>料金回収率</t>
    </r>
    <r>
      <rPr>
        <vertAlign val="superscript"/>
        <sz val="11"/>
        <rFont val="ＭＳ Ｐゴシック"/>
        <family val="3"/>
      </rPr>
      <t>※</t>
    </r>
  </si>
  <si>
    <t>注１　上記の各指標の算出方法については、次のとおりであること。</t>
  </si>
  <si>
    <t>　２　上記指標のうち「料金回収率」は、水道事業（簡易水道事業を含む）、工業用水道事業及び下水道事業（下水道事業にあっては使用料回収率）について記載すること。</t>
  </si>
  <si>
    <t>(単位：％)</t>
  </si>
  <si>
    <t>６　平成１９年度末における年利５％以上の地方債現在高の状況</t>
  </si>
  <si>
    <t>項　　　　目</t>
  </si>
  <si>
    <t>うち料金収入に計上すべき繰入等</t>
  </si>
  <si>
    <t>うち赤字補てん的なもの</t>
  </si>
  <si>
    <t>うちその他に係るもの</t>
  </si>
  <si>
    <t>うち建設改良費・準建設改良費に係るもの</t>
  </si>
  <si>
    <t>うち基準内繰入金</t>
  </si>
  <si>
    <t>うち基準外繰入金</t>
  </si>
  <si>
    <t>　うち料金収入に計上すべき繰入等</t>
  </si>
  <si>
    <t>　うち赤字補てん的なもの　　　　</t>
  </si>
  <si>
    <t>　　　なお、当該改善額が対前年度との比較により算出できない項目（資産売却収入・工事コスト縮減など）については、当該改善額の算出方法も併せて上記各欄に記入すること。</t>
  </si>
  <si>
    <t>区分</t>
  </si>
  <si>
    <t>（各事業共通留意事項）</t>
  </si>
  <si>
    <t>流域下水道債</t>
  </si>
  <si>
    <t>16(16)</t>
  </si>
  <si>
    <t>22(22)</t>
  </si>
  <si>
    <t>25(25)</t>
  </si>
  <si>
    <t>26(26)</t>
  </si>
  <si>
    <t>28(28)</t>
  </si>
  <si>
    <t>29(29)</t>
  </si>
  <si>
    <t>30(30)</t>
  </si>
  <si>
    <t>32(32)</t>
  </si>
  <si>
    <t>○「収入の確保」その他④の例：未利用地の売却、資産の有効利用（用地等の貸付）、再生水の販売収入など（記入単位は百万円とするが、会計規模により千円単位でも可とする。）</t>
  </si>
  <si>
    <t>　４．「目標又は実績」欄の項目の見直し施策実施に係る「改善額」は、原則として、当該見直し施策実施年度の前年度との比較により算出し、その改善効果がその後も継続するものとして、その後の各年度の改善額</t>
  </si>
  <si>
    <t>　　を計上すること。</t>
  </si>
  <si>
    <t>1
588</t>
  </si>
  <si>
    <t>2
553</t>
  </si>
  <si>
    <t>0
690</t>
  </si>
  <si>
    <t>0
658</t>
  </si>
  <si>
    <t>0
627</t>
  </si>
  <si>
    <t>3
528</t>
  </si>
  <si>
    <t>3
507</t>
  </si>
  <si>
    <t>4
475</t>
  </si>
  <si>
    <t>4
446</t>
  </si>
  <si>
    <t>5
419</t>
  </si>
  <si>
    <t>　５．４による「改善額」が対前年度との比較により算出できない項目、その改善効果が単年度に限られる項目（資産売却益、工事コスト縮減等）については、当該改善額のみ当該見直し施策の実施年度の「改善額」</t>
  </si>
  <si>
    <t>　７．「改善額　合計」欄及び「計画前５年間改善額　合計」欄には、それぞれの期間に係る人件費（退職手当以外の職員給与費）その他改善額を計上することが可能なものの合計（「計画合計」及び「計画前５年間</t>
  </si>
  <si>
    <t>　３．「目標又は実績」欄の項目中、「職員数」については、前年度との比較によりその増減数を各年度の「増減数」欄に計上するとともに、計画期間中の「増減数」の合計は「計画合計」欄に計上し、計画前５年間</t>
  </si>
  <si>
    <t>　　の「増減数」の合計は「計画前５年間実績」欄に計上すること。</t>
  </si>
  <si>
    <t>　６．計画期間中に実施した見直し施策に係る「改善額」の合計については「計画合計」欄に計上すること。また、計画前５年間に実施した見直し施策に係る「改善額」の合計については「計画前５年間実績」欄に</t>
  </si>
  <si>
    <t>　　計上すること。</t>
  </si>
  <si>
    <t>３　合併市町村等における公営企業の統合等の内容</t>
  </si>
  <si>
    <t>　３　□にレを付けた上で内容を記載すること。</t>
  </si>
  <si>
    <t>５　その他</t>
  </si>
  <si>
    <t>一般競争入札による工事費等のコスト削減を図っている。</t>
  </si>
  <si>
    <r>
      <t xml:space="preserve">〔合併期日：平成○年○月○日　合併前市町村：　　　　　　　　　　　　　　　　　　　 </t>
    </r>
    <r>
      <rPr>
        <sz val="12"/>
        <rFont val="ＭＳ ゴシック"/>
        <family val="3"/>
      </rPr>
      <t>〕</t>
    </r>
  </si>
  <si>
    <t>年利５％以上６％未満
(平成21年度末残高）</t>
  </si>
  <si>
    <t>年利６％以上７％未満
（平成20年度末残高）</t>
  </si>
  <si>
    <t>年利７％以上
（平成19年度末残高）</t>
  </si>
  <si>
    <t>年利６％以上７％未満
（平成21年度末残高）</t>
  </si>
  <si>
    <t>年利７％以上
(平成20年度9月期残高)</t>
  </si>
  <si>
    <t>年利５％以上６％未満
(平成20年度9月期残高)</t>
  </si>
  <si>
    <t>年利６％以上７％未満
(平成20年度9月期残高)</t>
  </si>
  <si>
    <t>年利７％以上
(平成19年度末残高)</t>
  </si>
  <si>
    <t>繰入前経常収支比率</t>
  </si>
  <si>
    <t>Ⅴ　繰上償還に伴う経営改革促進効果（つづき）</t>
  </si>
  <si>
    <t>⑤</t>
  </si>
  <si>
    <t>（参考）補償金免除額</t>
  </si>
  <si>
    <t>その他（　　　　　　　　　　　　　　　　）</t>
  </si>
  <si>
    <t>○ 民間委託の取組状況</t>
  </si>
  <si>
    <t>経営の効率化</t>
  </si>
  <si>
    <t>特別会計名： 下水道事業特別会計</t>
  </si>
  <si>
    <t>□適　用　 ■非適用</t>
  </si>
  <si>
    <t>海老名市</t>
  </si>
  <si>
    <t>公共下水道債</t>
  </si>
  <si>
    <t>平成19年度</t>
  </si>
  <si>
    <t>平成20年度</t>
  </si>
  <si>
    <t>平成21年度</t>
  </si>
  <si>
    <t>平成22年度</t>
  </si>
  <si>
    <t>平成23年度</t>
  </si>
  <si>
    <t>平成14年度</t>
  </si>
  <si>
    <t>平成15年度</t>
  </si>
  <si>
    <t>平成16年度</t>
  </si>
  <si>
    <t>平成17年度</t>
  </si>
  <si>
    <t>平成18年度</t>
  </si>
  <si>
    <r>
      <t>(</t>
    </r>
    <r>
      <rPr>
        <sz val="12"/>
        <rFont val="ＭＳ ゴシック"/>
        <family val="3"/>
      </rPr>
      <t xml:space="preserve">H18)   </t>
    </r>
    <r>
      <rPr>
        <sz val="12"/>
        <rFont val="ＭＳ ゴシック"/>
        <family val="3"/>
      </rPr>
      <t>1.16</t>
    </r>
  </si>
  <si>
    <r>
      <t>(</t>
    </r>
    <r>
      <rPr>
        <sz val="12"/>
        <rFont val="ＭＳ ゴシック"/>
        <family val="3"/>
      </rPr>
      <t xml:space="preserve">H18)   </t>
    </r>
    <r>
      <rPr>
        <sz val="12"/>
        <rFont val="ＭＳ ゴシック"/>
        <family val="3"/>
      </rPr>
      <t>81.3</t>
    </r>
  </si>
  <si>
    <t>平成14年度
（計画前５年度）
（決算）</t>
  </si>
  <si>
    <t>平成15年度
（計画前４年度）
（決算）</t>
  </si>
  <si>
    <t>平成16年度
（計画前３年度）
（決算）</t>
  </si>
  <si>
    <t>平成17年度
（計画前々年度）
（決算）</t>
  </si>
  <si>
    <t>平成18年度
（計画前年度）
（決算見込）</t>
  </si>
  <si>
    <t>平成19年度
（計画初年度）</t>
  </si>
  <si>
    <t>平成20年度
（計画２年度）</t>
  </si>
  <si>
    <t>平成21年度
（計画３年度）</t>
  </si>
  <si>
    <t>平成22年度
（計画４年度）</t>
  </si>
  <si>
    <t>平成23年度
（計画５年度）</t>
  </si>
  <si>
    <t>　　　　　　但し、簡易水道事業については下記によるものとする。</t>
  </si>
  <si>
    <t>５　繰上償還希望額等</t>
  </si>
  <si>
    <t>区　　　分</t>
  </si>
  <si>
    <t>年利５％以上６％未満</t>
  </si>
  <si>
    <t>年利６％以上７％未満</t>
  </si>
  <si>
    <t>年利７％以上</t>
  </si>
  <si>
    <t>(単位：百万円)</t>
  </si>
  <si>
    <t>うち職員給与費中の退職手当を除いたもの</t>
  </si>
  <si>
    <t>汚水の維持管理経費及び資本費を下水道使用料で賄うことの原則からも適正な料金設定を行っていく。平成２０年１０月料金改定予定。また、３年ごとの料金見直しを基本としているため平成２３年度改定検討予定である。</t>
  </si>
  <si>
    <t>平成２２年度から平成２８年度で予定している市街化調整区域の公共下水道整備に伴い、受益者分担金の収入を見込んでいる。</t>
  </si>
  <si>
    <t>うち職員給与費中の退職手当</t>
  </si>
  <si>
    <t>○計画前年度において使用料単価１５０円/㎥（20㎥当たり3,000円）未満（処理原価が150円/㎥未満の場合は処理原価未満）の事業にあっては、下記に使用料適正化の考え方を記載し、当該適正化による増収額
　 を②に記載すること。</t>
  </si>
  <si>
    <t>ホームページに掲載を予定している。</t>
  </si>
  <si>
    <t>　　３　必要に応じて行を追加して記入すること。</t>
  </si>
  <si>
    <t>　　２　上記に記入した各種施策のうち、当該取組の効果として改善額の算出が可能な項目については、「Ⅴ 繰上償還に伴う経営改革効果」の「年度別目標等」にその改善額を記入すること。</t>
  </si>
  <si>
    <t>②</t>
  </si>
  <si>
    <t>料金改定率（％）</t>
  </si>
  <si>
    <t>③</t>
  </si>
  <si>
    <t>④</t>
  </si>
  <si>
    <t>職員１人当たりの営業収益（千円）</t>
  </si>
  <si>
    <t>職員数（人）</t>
  </si>
  <si>
    <t>処理区域内人口１人当たりの管理運営費(千円)</t>
  </si>
  <si>
    <t>汚水処理原価（円/㎥）</t>
  </si>
  <si>
    <r>
      <t>汚水処理原価</t>
    </r>
    <r>
      <rPr>
        <sz val="10"/>
        <rFont val="ＭＳ Ｐゴシック"/>
        <family val="3"/>
      </rPr>
      <t>（維持管理費）（円/㎥）</t>
    </r>
  </si>
  <si>
    <t>⑥</t>
  </si>
  <si>
    <t>①有収水量の増加</t>
  </si>
  <si>
    <t>②使用料の適正化</t>
  </si>
  <si>
    <t>③収納率の向上</t>
  </si>
  <si>
    <t>⑤職員給与費の適正化</t>
  </si>
  <si>
    <r>
      <t>　 維持管理費（上記以外）の適正化
　　</t>
    </r>
    <r>
      <rPr>
        <sz val="9"/>
        <rFont val="ＭＳ Ｐゴシック"/>
        <family val="3"/>
      </rPr>
      <t>（　　　　　　　　　　　　　　　　　　　　）</t>
    </r>
  </si>
  <si>
    <t>○ 使用料適正化の考え方</t>
  </si>
  <si>
    <t>　　欄に計上すること。またその場合の改善額の算出方法について、Ⅳの当該施策に係る「具体的内容」欄に併せて記入すること。</t>
  </si>
  <si>
    <t>２　年度別目標等　　※ 次頁以下（１）から（５）までの各事業別様式を参考に、以下の考え方に沿って策定すること。</t>
  </si>
  <si>
    <t>収入の確保</t>
  </si>
  <si>
    <t>①</t>
  </si>
  <si>
    <t xml:space="preserve"> その他④（　　　　　　　　　　　　　　　　）</t>
  </si>
  <si>
    <t xml:space="preserve"> その他⑥（　　　　　　　　　　　　　　　　）</t>
  </si>
  <si>
    <t>　（収入の確保及び経営の効率化に向けた取組みについて）</t>
  </si>
  <si>
    <t>○ その他に記載された項目に関する取組等</t>
  </si>
  <si>
    <t>繰上償還希望額</t>
  </si>
  <si>
    <t>積立金現在高</t>
  </si>
  <si>
    <r>
      <t>合　　　計　　　　</t>
    </r>
    <r>
      <rPr>
        <sz val="12"/>
        <rFont val="ＭＳ ゴシック"/>
        <family val="3"/>
      </rPr>
      <t xml:space="preserve"> </t>
    </r>
    <r>
      <rPr>
        <sz val="12"/>
        <rFont val="ＭＳ ゴシック"/>
        <family val="3"/>
      </rPr>
      <t>(</t>
    </r>
    <r>
      <rPr>
        <sz val="12"/>
        <rFont val="ＭＳ ゴシック"/>
        <family val="3"/>
      </rPr>
      <t>A)</t>
    </r>
  </si>
  <si>
    <r>
      <t>合　　　計　　　　</t>
    </r>
    <r>
      <rPr>
        <sz val="12"/>
        <rFont val="ＭＳ ゴシック"/>
        <family val="3"/>
      </rPr>
      <t xml:space="preserve"> </t>
    </r>
    <r>
      <rPr>
        <sz val="12"/>
        <rFont val="ＭＳ ゴシック"/>
        <family val="3"/>
      </rPr>
      <t>(</t>
    </r>
    <r>
      <rPr>
        <sz val="12"/>
        <rFont val="ＭＳ ゴシック"/>
        <family val="3"/>
      </rPr>
      <t>B)</t>
    </r>
  </si>
  <si>
    <t>　注１　上記各項目には、Ⅱで採り上げた経営課題に対応する取組としてⅣに掲げた経営健全化に関する施策のうち、それぞれ各項目に該当するものについて、その対応関係が分かるように記入すること。</t>
  </si>
  <si>
    <t>海老名市長　内　野　　優</t>
  </si>
  <si>
    <t>利益剰余金又は積立金（百万円）</t>
  </si>
  <si>
    <t>公的資金補償金免除繰上償還に係る公営企業経営健全化計画</t>
  </si>
  <si>
    <t xml:space="preserve"> 累 積 欠 損 金 比 率 （％）</t>
  </si>
  <si>
    <t xml:space="preserve"> 企 業 債 現 在 高 （百万円）</t>
  </si>
  <si>
    <t>　収納率の向上や滞納者対策が課題となっている。</t>
  </si>
  <si>
    <t>　市街化区域の公共下水道整備がほぼ完了し、今後については維持管理費や平成２２年度から平成２８年度で予定している市街化調整区域の整備による建設費の増加等により形式収支、実質収支の減収傾向が続くと思われる。</t>
  </si>
  <si>
    <t>　２．各事業別様式は参考例示ではあるが、各様式中の「目標又は実績」欄の項目のうち、職員数、行政管理経費（人件費、物件費、維持補修費等）に該当する項目並びに累積欠損金比率及び企業債現在高は、年度別</t>
  </si>
  <si>
    <t>　　に区分、正職員と臨時職員とを分離計上等）することは差し支えないこと。</t>
  </si>
  <si>
    <t>　　目標策定に際して必須項目とされているので漏れがないよう留意すること。なお、これらの項目のうち、職員数、行政管理経費については、各団体(事業)の取組状況に応じて、適宜、細分化（例：職員数→職種別</t>
  </si>
  <si>
    <t xml:space="preserve"> 　 (2) 総収支比率（％）＝総収益／総費用×１００</t>
  </si>
  <si>
    <t xml:space="preserve"> 　 (3) 経常収支比率（％）＝経常収益／経常費用×１００</t>
  </si>
  <si>
    <t xml:space="preserve"> 　 (4) 営業収支比率（％）＝（営業収益－受託工事収益）／（営業費用－受託工事費用）×１００</t>
  </si>
  <si>
    <t xml:space="preserve"> 　 (5) 累積欠損金比率（％）＝累積欠損金／（営業収益－受託工事収益）×１００</t>
  </si>
  <si>
    <t xml:space="preserve"> 　 (6) 収益的収支比率（％）＝総収益／（総費用＋地方債償還金）×１００</t>
  </si>
  <si>
    <t xml:space="preserve"> 　 (7) 不良債務比率(又は赤字比率)（％）＝不良債務（又は実質赤字額）／（営業収益－受託工事収益）×１００</t>
  </si>
  <si>
    <t xml:space="preserve"> 　 (8) 繰入金比率（％）＝収益的収入に属する他会計繰入金（又は資本的収入に属する他会計繰入金）／収益的収入（又は資本的収入）×１００</t>
  </si>
  <si>
    <t>２　年度別目標等</t>
  </si>
  <si>
    <t>（５）下水道事業</t>
  </si>
  <si>
    <t>目標又は実績</t>
  </si>
  <si>
    <t>処理区域内人口（人）</t>
  </si>
  <si>
    <t>増減</t>
  </si>
  <si>
    <t>水洗便所設置済人口（人）</t>
  </si>
  <si>
    <t>水洗化率（％）</t>
  </si>
  <si>
    <t>有収水量（㎥）</t>
  </si>
  <si>
    <t>使用料単価（円/㎥）</t>
  </si>
  <si>
    <t>収納率（％）</t>
  </si>
  <si>
    <t>管理運営費（千円）</t>
  </si>
  <si>
    <t xml:space="preserve"> 改 善 額</t>
  </si>
  <si>
    <t>(単位：千円)</t>
  </si>
  <si>
    <t>（単位：百万円，％）</t>
  </si>
  <si>
    <t>（単位：百万円）</t>
  </si>
  <si>
    <t>注１　事業を実施する団体が一部事務組合等（一部事務組合、広域連合及び企業団をいう。以下同じ。）の場合</t>
  </si>
  <si>
    <t>計画前５年間改善額　合計</t>
  </si>
  <si>
    <t>改 善 額　　合　計</t>
  </si>
  <si>
    <t>計画合計</t>
  </si>
  <si>
    <t>計画前５年間
実　績</t>
  </si>
  <si>
    <t>○「経営の効率化」その他⑥の例：建設コストの縮減（上下水共同施工の実施、工法の見直し・技術開発の促進など。建設改良費の抑制は除く。）、電気・機械設備等の計画的修繕による長寿命化など（記入単位は
　 百万円とするが、会計規模により千円単位でも可とする。）</t>
  </si>
  <si>
    <t>公表の方法等</t>
  </si>
  <si>
    <t>　４　必要に応じて行を追加して記入すること。</t>
  </si>
  <si>
    <t>　以上の団体の区分については構成団体の中で最も低い財政力指数を記載すること。）</t>
  </si>
  <si>
    <t>注　平成17年度（又は平成18年度）の公営企業決算状況調査、地方財政状況調査等の報告数値を記入すること。</t>
  </si>
  <si>
    <t>　なお、財政力指数、実質公債費比率及び経常収支比率は、当該事業の経営主体である地方公共団体の数値を</t>
  </si>
  <si>
    <t>　記載し、当該事業が一部事務組合等により経営されている場合は、その構成団体の各数値を加重平均したも</t>
  </si>
  <si>
    <t>　のを記載すること。（ただし、旧資金運用部資金及び旧簡易生命保険資金について対象としない財政力1.0</t>
  </si>
  <si>
    <t>１　主な課題と取組み及び目標</t>
  </si>
  <si>
    <t>　　は、「団体名」欄に一部事務組合等の名称を記載し、「構成団体名」欄にその構成団体名を列記すること。</t>
  </si>
  <si>
    <t>取　組　み　及　び　目　標</t>
  </si>
  <si>
    <t>資本費</t>
  </si>
  <si>
    <t>　２　「職員数」欄には、当該事業に従事する全職員数を記載すること。</t>
  </si>
  <si>
    <t>　　　  ※1 供給単価（円／㎥）＝給水収益／年間総有収水量(工業用水道事業にあっては料金算定に係るもの）</t>
  </si>
  <si>
    <t>○　給与のあり方</t>
  </si>
  <si>
    <t>◇　福利厚生事業のあり方</t>
  </si>
  <si>
    <t>○　行政評価の導入</t>
  </si>
  <si>
    <t>　　　　　　ア　地方公営企業法適用企業の場合＝（経常費用－（受託工事費＋材料及び不用品売却原価＋附帯事業費＋基準内繰入金＋減価償却費）＋企業債償還金）／年間総有収水量</t>
  </si>
  <si>
    <t>　　　　　　イ　地方公営企業法非適用企業の場合＝（総費用－（受託工事費＋基準内繰入金）＋地方債償還金）／年間総有収水量</t>
  </si>
  <si>
    <t xml:space="preserve"> 管 理 運 営 費（百万円）</t>
  </si>
  <si>
    <t xml:space="preserve"> 使 用 料 収 入（百万円）</t>
  </si>
  <si>
    <t>使用料の改定においては、収納率の向上や職員の削減による汚水処理費用の抑制を行うとともに、使用料単価が汚水処理原価に近づけるよう検討してゆく。</t>
  </si>
  <si>
    <t xml:space="preserve">補償金免除額 </t>
  </si>
  <si>
    <t>注　「旧資金運用部資金」の「補償金免除額」欄は、各地方公共団体の「繰上償還希望額」欄の額に対応する額として、計画提出前の一定基準</t>
  </si>
  <si>
    <t>　認した補償金免除(見込)額を記入すること。</t>
  </si>
  <si>
    <t>　日の金利動向に応じて算出された予定額であり、各地方公共団体の所在地を管轄とする財務省財務局・財務事務所に予め相談・調整の上、確</t>
  </si>
  <si>
    <t>　８．「(参考) 補償金免除額」欄に記入する「補償金免除額」とは、計画提出前の一定基準日の金利動向に応じて算出された予定額（補償金免除(見込)額）であり、Ⅰの「５ 繰上償還希望額等」に記入した「旧資金</t>
  </si>
  <si>
    <t>　汚水管渠の維持管理費についての増加が見込まれる。汚水の維持管理費及び資本費は下水道使用料で賄うという原則からも、今後はより一層の経費節減等に努め、適正な下水道使用料の料金設定をしていく必要がある。</t>
  </si>
  <si>
    <t>下水道の建設、管理の両面に係る財源の確保等、健全な下水道財政経営を図る。</t>
  </si>
  <si>
    <t>地方債及び資本費平準化債の活用を図り、他会計繰入金の増加を抑制する。</t>
  </si>
  <si>
    <t>３　コスト等に見合った適正な料金水準
　への引上げ、売却可能資産の処分等
　による歳入の確保</t>
  </si>
  <si>
    <t>○　料金水準が著しく低い団体に
　あっては、コスト等に見合った
　適正な料金水準への引き上げに
　向けた取組</t>
  </si>
  <si>
    <t>４　経営健全化や財務状況に関する情報
　公開の推進と行政評価の導入</t>
  </si>
  <si>
    <t>公共下水道</t>
  </si>
  <si>
    <t>○　経営健全化や財務状況に関する
　情報公開</t>
  </si>
  <si>
    <t>２　物件費の削減、指定管理者制度の活
　用等民間委託の推進やＰＦＩの活用等</t>
  </si>
  <si>
    <t>○　維持管理費等の縮減その他経営
　効率化に向けた取組</t>
  </si>
  <si>
    <t>○　指定管理者制度の活用等民間委
　託の推進やＰＦＩの活用</t>
  </si>
  <si>
    <t>◇　退職時特昇等退職手当のあ
　り方</t>
  </si>
  <si>
    <t>◇　技能労務職員に相当する職
　種に従事する職員等の給与の
　あり方</t>
  </si>
  <si>
    <t>◇　国家公務員の給与構造改革
　を踏まえた給与構造の見直
　し、地域手当のあり方</t>
  </si>
  <si>
    <t>○　地方公務員の職員数の純減の状
　況</t>
  </si>
  <si>
    <t>１　行革推進法を上回る職員数の純減や
　人件費の総額の削減</t>
  </si>
  <si>
    <t>　　　  ※2 給水原価（円／㎥）＝（経常費用－(受託工事費＋材料及び不用品売却原価＋附帯事業費＋基準内繰入金(水道事業のみ))）／年間総有収水量（工業用水道事業にあっては料金算定に係るもの）</t>
  </si>
  <si>
    <t>　９．以上の他、各事業別様式において、記入を求められている経営指標その他の項目等については各事業別様式の指示（留意事項）に従うこと。</t>
  </si>
  <si>
    <t>　10．必要に応じて行を追加して記入すること。</t>
  </si>
  <si>
    <t>　　運用部資金」の「繰上償還希望額」に対応する「補償金免除額」の「合計」欄の額を転記すること。</t>
  </si>
  <si>
    <t>Ⅳ　経営健全化に関する施策（つづき）</t>
  </si>
  <si>
    <t>　２　「旧法による合併市町村」とは、市町村の合併の特例に関する法律（昭和40年法律第６号）第２条第２</t>
  </si>
  <si>
    <t>　　項に規定する合併市町村（平成７年４月１日以後に同条第１項に規定する市町村の合併により設置された</t>
  </si>
  <si>
    <t>　　ものに限る。）をいう。</t>
  </si>
  <si>
    <t>旧資金運用部資金</t>
  </si>
  <si>
    <t>旧簡易生命保険資金</t>
  </si>
  <si>
    <t>【旧資金運用部資金】</t>
  </si>
  <si>
    <t>【旧簡易生命保険資金】</t>
  </si>
  <si>
    <t>　２　「経営課題」欄は、料金水準の適正化、資産の有効活用、給与水準・定員管理の適正合理化、維</t>
  </si>
  <si>
    <t>海老名市下水道事業経営健全化計画</t>
  </si>
  <si>
    <t>平成１９年度から平成２３年度</t>
  </si>
  <si>
    <t>中期財政計画</t>
  </si>
  <si>
    <t>ホームページ・議会報告</t>
  </si>
  <si>
    <t xml:space="preserve"> 市街化調整区域の公共下水道整備により事業費の増加が予想される。</t>
  </si>
  <si>
    <t>該当なし</t>
  </si>
  <si>
    <t>市として、神奈川県市町村職員共済組合に加入しているため、単独での上乗せは行っていない。</t>
  </si>
  <si>
    <t>　　る理由を類似団体等との比較を交えながら具体的に説明すること。</t>
  </si>
  <si>
    <t>　　持管理費等サービス供給コストの節減合理化、資本投下の抑制、民間的経営手法等の導入等、団体</t>
  </si>
  <si>
    <t>　　が認識する経営上の課題について、優先度の高いものから順に記載する。また、経営課題と認識す</t>
  </si>
  <si>
    <r>
      <t>実質公債費比率</t>
    </r>
    <r>
      <rPr>
        <vertAlign val="superscript"/>
        <sz val="10"/>
        <rFont val="ＭＳ ゴシック"/>
        <family val="3"/>
      </rPr>
      <t>※</t>
    </r>
    <r>
      <rPr>
        <sz val="12"/>
        <rFont val="ＭＳ ゴシック"/>
        <family val="3"/>
      </rPr>
      <t xml:space="preserve"> </t>
    </r>
    <r>
      <rPr>
        <sz val="10"/>
        <rFont val="ＭＳ ゴシック"/>
        <family val="3"/>
      </rPr>
      <t>（％）</t>
    </r>
  </si>
  <si>
    <t>　注１　上記区分に応じ、「Ⅱ 財務状況の分析」の「経営課題」に掲げた各課題に対応する施策を具体的に記入すること。その際、どの課題に対応する施策か明らかとなるよう、Ⅱに付した</t>
  </si>
  <si>
    <t>　　　課題番号を引用しつつ、記入すること。</t>
  </si>
  <si>
    <t>１</t>
  </si>
  <si>
    <t>(I)</t>
  </si>
  <si>
    <t>(J)</t>
  </si>
  <si>
    <t>(L)</t>
  </si>
  <si>
    <t>(M)</t>
  </si>
  <si>
    <t>(N)</t>
  </si>
  <si>
    <t>(O)</t>
  </si>
  <si>
    <t>(P)</t>
  </si>
  <si>
    <t>(Q)</t>
  </si>
  <si>
    <t>(B)-(C)</t>
  </si>
  <si>
    <t>(J)-(K)+(L)-(M)</t>
  </si>
  <si>
    <t>(F)-(G)</t>
  </si>
  <si>
    <t>(E)+(I)</t>
  </si>
  <si>
    <t>((R)／(S)×100)</t>
  </si>
  <si>
    <t>課　題</t>
  </si>
  <si>
    <t>４　その他</t>
  </si>
  <si>
    <t>１　職員数の純減や人件費の総額の削減</t>
  </si>
  <si>
    <t>具　体　的　内　容</t>
  </si>
  <si>
    <t>Ⅰ　基本的事項</t>
  </si>
  <si>
    <t>２　財政指標等</t>
  </si>
  <si>
    <t>区　　分</t>
  </si>
  <si>
    <t>内　　　容</t>
  </si>
  <si>
    <t>計画期間</t>
  </si>
  <si>
    <t>既存計画との関係</t>
  </si>
  <si>
    <t>計画名</t>
  </si>
  <si>
    <t>基本方針</t>
  </si>
  <si>
    <t xml:space="preserve">
財務上の特徴</t>
  </si>
  <si>
    <t xml:space="preserve">
留意事項</t>
  </si>
  <si>
    <t>内　　　　容</t>
  </si>
  <si>
    <t>事業債名</t>
  </si>
  <si>
    <t>合　　計</t>
  </si>
  <si>
    <t>公営企業債</t>
  </si>
  <si>
    <t>Ⅰ　基本的事項（つづき）</t>
  </si>
  <si>
    <t>１　事業の概要</t>
  </si>
  <si>
    <t>地方公営企業法の適用・非適用</t>
  </si>
  <si>
    <t>構成団体名</t>
  </si>
  <si>
    <t>事業開始年月日</t>
  </si>
  <si>
    <r>
      <t>公営企業債現在高</t>
    </r>
    <r>
      <rPr>
        <sz val="10"/>
        <rFont val="ＭＳ ゴシック"/>
        <family val="3"/>
      </rPr>
      <t>（百万円）</t>
    </r>
  </si>
  <si>
    <r>
      <t xml:space="preserve">累積欠損金 </t>
    </r>
    <r>
      <rPr>
        <sz val="12"/>
        <rFont val="ＭＳ ゴシック"/>
        <family val="3"/>
      </rPr>
      <t xml:space="preserve">  </t>
    </r>
    <r>
      <rPr>
        <sz val="10"/>
        <rFont val="ＭＳ ゴシック"/>
        <family val="3"/>
      </rPr>
      <t>（百万円）</t>
    </r>
  </si>
  <si>
    <r>
      <t xml:space="preserve">不良債務 </t>
    </r>
    <r>
      <rPr>
        <sz val="12"/>
        <rFont val="ＭＳ ゴシック"/>
        <family val="3"/>
      </rPr>
      <t xml:space="preserve">    </t>
    </r>
    <r>
      <rPr>
        <sz val="10"/>
        <rFont val="ＭＳ ゴシック"/>
        <family val="3"/>
      </rPr>
      <t>（百万円）</t>
    </r>
  </si>
  <si>
    <r>
      <t xml:space="preserve">資金不足比率 </t>
    </r>
    <r>
      <rPr>
        <sz val="12"/>
        <rFont val="ＭＳ ゴシック"/>
        <family val="3"/>
      </rPr>
      <t xml:space="preserve">   </t>
    </r>
    <r>
      <rPr>
        <sz val="10"/>
        <rFont val="ＭＳ ゴシック"/>
        <family val="3"/>
      </rPr>
      <t>（％）</t>
    </r>
  </si>
  <si>
    <t>　</t>
  </si>
  <si>
    <t>注１　「新法による合併市町村、合併予定市町村」とは、市町村の合併の特例等に関する法律（平成16年法律</t>
  </si>
  <si>
    <t>　　第59号）第２条第２項に規定する合併市町村及び同条第１項に規定する市町村の合併をしようとする市町</t>
  </si>
  <si>
    <t>　　村で地方自治法（昭和22年法律第67号）第７条第７項の規定による告示のあったものをいう。</t>
  </si>
  <si>
    <t>４　公営企業経営健全化計画の基本方針等</t>
  </si>
  <si>
    <t>【公営企業金融公庫資金】</t>
  </si>
  <si>
    <t>公営企業金融公庫資金</t>
  </si>
  <si>
    <t>Ⅱ　財務状況の分析</t>
  </si>
  <si>
    <t xml:space="preserve">
経営課題</t>
  </si>
  <si>
    <t>注１　「財務上の特徴」欄は、事業環境や地域特性等を踏まえて記載すること。また、経営指標等につ</t>
  </si>
  <si>
    <t>Ｃ</t>
  </si>
  <si>
    <t>Ｄ</t>
  </si>
  <si>
    <r>
      <t>（使用料収入／有収水量）</t>
    </r>
    <r>
      <rPr>
        <sz val="11"/>
        <rFont val="ＭＳ ゴシック"/>
        <family val="3"/>
      </rPr>
      <t>　　Ｅ</t>
    </r>
  </si>
  <si>
    <t>Ｂ</t>
  </si>
  <si>
    <t>Ａ</t>
  </si>
  <si>
    <r>
      <t>（料金改定実施年度に記載）　　</t>
    </r>
    <r>
      <rPr>
        <sz val="11"/>
        <rFont val="ＭＳ ゴシック"/>
        <family val="3"/>
      </rPr>
      <t>Ｆ</t>
    </r>
  </si>
  <si>
    <t>Ｇ</t>
  </si>
  <si>
    <t>Ｈ</t>
  </si>
  <si>
    <t>Ｉ</t>
  </si>
  <si>
    <r>
      <t>（汚水処理経費／有収水量）</t>
    </r>
    <r>
      <rPr>
        <sz val="11"/>
        <rFont val="ＭＳ ゴシック"/>
        <family val="3"/>
      </rPr>
      <t>　Ｋ</t>
    </r>
  </si>
  <si>
    <t>Ｍ</t>
  </si>
  <si>
    <r>
      <t xml:space="preserve">（汚水処理経費(維持管理費)／有収水量）  </t>
    </r>
    <r>
      <rPr>
        <sz val="11"/>
        <rFont val="ＭＳ Ｐゴシック"/>
        <family val="3"/>
      </rPr>
      <t xml:space="preserve">  </t>
    </r>
    <r>
      <rPr>
        <sz val="11"/>
        <rFont val="ＭＳ ゴシック"/>
        <family val="3"/>
      </rPr>
      <t>L</t>
    </r>
  </si>
  <si>
    <t>　　いて経年推移や類似団体との水準比較などを行い、各自工夫の上説明すること。</t>
  </si>
  <si>
    <t>　３　「留意事項」欄は、「経営課題」で取り上げた項目の他に、経営に当たって補足すべき事項を記</t>
  </si>
  <si>
    <t>　　載すること。</t>
  </si>
  <si>
    <t>Ⅳ　経営健全化に関する施策</t>
  </si>
  <si>
    <t>Ⅴ　繰上償還に伴う経営改革促進効果</t>
  </si>
  <si>
    <t>年　　　　　　度</t>
  </si>
  <si>
    <t>（計画前５年度）</t>
  </si>
  <si>
    <t>（計画前４年度）</t>
  </si>
  <si>
    <t>（計画前３年度）</t>
  </si>
  <si>
    <t>（計画前々年度）</t>
  </si>
  <si>
    <t>（計画前年度）</t>
  </si>
  <si>
    <t>（計画初年度）</t>
  </si>
  <si>
    <t>（計画第２年度）</t>
  </si>
  <si>
    <t>（計画第３年度）</t>
  </si>
  <si>
    <t>（計画第４年度）</t>
  </si>
  <si>
    <t>（計画第５年度）</t>
  </si>
  <si>
    <t>（決算）</t>
  </si>
  <si>
    <t>(決算見込)</t>
  </si>
  <si>
    <t>収益的収入</t>
  </si>
  <si>
    <t>営業収益</t>
  </si>
  <si>
    <t>　　実績」それぞれの合計）を記入すること。その際、同一項目に係る内訳に相当するもの等を重複計上することのないよう留意すること。</t>
  </si>
  <si>
    <t>料金収入</t>
  </si>
  <si>
    <t>受託工事収益</t>
  </si>
  <si>
    <t>その他</t>
  </si>
  <si>
    <t>営業外収益</t>
  </si>
  <si>
    <t>収益的支出</t>
  </si>
  <si>
    <t>営業費用</t>
  </si>
  <si>
    <t>職員給与費</t>
  </si>
  <si>
    <t>営業外費用</t>
  </si>
  <si>
    <t>支払利息</t>
  </si>
  <si>
    <t>(G)</t>
  </si>
  <si>
    <t>（Ｉ／Ａ）　　Ｊ</t>
  </si>
  <si>
    <t>未定</t>
  </si>
  <si>
    <t xml:space="preserve">   国家公務員に準じることを基本に、給与制度の適正化に取り組み、健全な行政運営の確保に向け人件費の抑制に努める。
地域手当については、国の示した１２パーセントでは支給せず、当分の間１０パーセントとする。
　・給与構造の見直し　平成１８年４月実施済み　　・地域手当支給率　H19 １０％、H22 １０％　（国公　H19 １２%、H22 １２%)</t>
  </si>
  <si>
    <t xml:space="preserve"> 使 用 料  回 収 率 (％)</t>
  </si>
  <si>
    <t>（E／K×1,000）　　　　　　</t>
  </si>
  <si>
    <t>(K)</t>
  </si>
  <si>
    <t>営業収益－受託工事収益</t>
  </si>
  <si>
    <t>年　　　　　度</t>
  </si>
  <si>
    <t>資本的収入</t>
  </si>
  <si>
    <t>国（都道府県）補助金</t>
  </si>
  <si>
    <t>固定資産売却代金</t>
  </si>
  <si>
    <t>工事負担金</t>
  </si>
  <si>
    <t>資本的支出</t>
  </si>
  <si>
    <t>建設改良費</t>
  </si>
  <si>
    <t>うち職員給与費</t>
  </si>
  <si>
    <t>収益的収支分</t>
  </si>
  <si>
    <t>うち基準内繰入金</t>
  </si>
  <si>
    <t>うち基準外繰入金</t>
  </si>
  <si>
    <t>資本的収支分</t>
  </si>
  <si>
    <t>（３）</t>
  </si>
  <si>
    <t>（４）</t>
  </si>
  <si>
    <t>（５）</t>
  </si>
  <si>
    <t>（６）</t>
  </si>
  <si>
    <t>（７）</t>
  </si>
  <si>
    <t>（１）収益的収支、資本的収支</t>
  </si>
  <si>
    <t>区</t>
  </si>
  <si>
    <t>分</t>
  </si>
  <si>
    <t>収　益　的　収　支</t>
  </si>
  <si>
    <t>総収益</t>
  </si>
  <si>
    <t>(A)</t>
  </si>
  <si>
    <t>（１）</t>
  </si>
  <si>
    <t>(B)</t>
  </si>
  <si>
    <t>ア</t>
  </si>
  <si>
    <t>イ</t>
  </si>
  <si>
    <t>(C)</t>
  </si>
  <si>
    <t>ウ</t>
  </si>
  <si>
    <t>（２）</t>
  </si>
  <si>
    <t>ア</t>
  </si>
  <si>
    <t>他会計繰入金</t>
  </si>
  <si>
    <t>イ</t>
  </si>
  <si>
    <t>２</t>
  </si>
  <si>
    <t>総費用</t>
  </si>
  <si>
    <t>(D)</t>
  </si>
  <si>
    <t>（１）</t>
  </si>
  <si>
    <t>ア</t>
  </si>
  <si>
    <t>うち退職手当</t>
  </si>
  <si>
    <t>イ</t>
  </si>
  <si>
    <t>うち一時借入金利息</t>
  </si>
  <si>
    <t>イ</t>
  </si>
  <si>
    <t>３</t>
  </si>
  <si>
    <t>収支差引</t>
  </si>
  <si>
    <t>(A)-(D)</t>
  </si>
  <si>
    <t>(E)</t>
  </si>
  <si>
    <t>資　本　的　収　支</t>
  </si>
  <si>
    <t>(F)</t>
  </si>
  <si>
    <t>（１）</t>
  </si>
  <si>
    <t>地方債</t>
  </si>
  <si>
    <t>他会計補助金</t>
  </si>
  <si>
    <t>他会計借入金</t>
  </si>
  <si>
    <t>２</t>
  </si>
  <si>
    <t>（１）</t>
  </si>
  <si>
    <t>（２）</t>
  </si>
  <si>
    <t>地方債償還金</t>
  </si>
  <si>
    <t>(H)</t>
  </si>
  <si>
    <t>他会計長期借入金返還金</t>
  </si>
  <si>
    <t>他会計への繰出金</t>
  </si>
  <si>
    <t>収支再差引</t>
  </si>
  <si>
    <t>積立金</t>
  </si>
  <si>
    <t>前年度からの繰越金</t>
  </si>
  <si>
    <t>前年度繰上充用金</t>
  </si>
  <si>
    <t>形式収支</t>
  </si>
  <si>
    <t>翌年度へ繰り越すべき財源</t>
  </si>
  <si>
    <t>実質収支</t>
  </si>
  <si>
    <t>黒字</t>
  </si>
  <si>
    <t>(N)-(O)</t>
  </si>
  <si>
    <t>赤字</t>
  </si>
  <si>
    <t>(Q)</t>
  </si>
  <si>
    <t>赤字比率（</t>
  </si>
  <si>
    <t>×100</t>
  </si>
  <si>
    <t>）</t>
  </si>
  <si>
    <t>(B)-(C)</t>
  </si>
  <si>
    <t>収益的収支比率（</t>
  </si>
  <si>
    <t>×100</t>
  </si>
  <si>
    <t>）</t>
  </si>
  <si>
    <t>(D)+(H)</t>
  </si>
  <si>
    <t>地方財政法施行令第20条第１項により算定した
資金の不足額</t>
  </si>
  <si>
    <t>１　料金設定の考え方、料金収入の見込
　み</t>
  </si>
  <si>
    <t>３　大規模投資の有無、資産売却等によ
　る収入の見込み</t>
  </si>
  <si>
    <t>４　その他収支見通し策定に当たって前
　提としたもの</t>
  </si>
  <si>
    <t>(R)</t>
  </si>
  <si>
    <t>(S)</t>
  </si>
  <si>
    <t>資金不足比率</t>
  </si>
  <si>
    <t>（２）他会計繰入金</t>
  </si>
  <si>
    <t>Ⅲ　今後の経営状況の見通し（②法非適用企業）</t>
  </si>
  <si>
    <t>事　　業　　名</t>
  </si>
  <si>
    <r>
      <t>団　　体　　名</t>
    </r>
    <r>
      <rPr>
        <vertAlign val="superscript"/>
        <sz val="10"/>
        <rFont val="ＭＳ ゴシック"/>
        <family val="3"/>
      </rPr>
      <t>※</t>
    </r>
  </si>
  <si>
    <t>注１　地方債計画の区分ごとに記入すること。</t>
  </si>
  <si>
    <t>　２　必要に応じて行を追加して記入すること。</t>
  </si>
  <si>
    <t>※上記のうち
一般会計負担分
(再掲)</t>
  </si>
  <si>
    <t>(％)</t>
  </si>
  <si>
    <t>(％)</t>
  </si>
  <si>
    <t>繰入金比率</t>
  </si>
  <si>
    <t>収益的収入分</t>
  </si>
  <si>
    <t>資本的収入分</t>
  </si>
  <si>
    <t>(再掲)</t>
  </si>
  <si>
    <t>(％)</t>
  </si>
  <si>
    <t>(％)</t>
  </si>
  <si>
    <t>(％)</t>
  </si>
  <si>
    <t>(％)</t>
  </si>
  <si>
    <t>(％)</t>
  </si>
  <si>
    <t>２　経営効率化や料金適正化による繰越欠損金の解消等</t>
  </si>
  <si>
    <t>３　一般会計等からの基準外繰出しの解消等</t>
  </si>
  <si>
    <t>　　状況にあわせて記入可能な項目のみ記入し又は独自の取組に応じた項目を立てて記入することは差し支えないものであること。</t>
  </si>
  <si>
    <t>(H18)   57</t>
  </si>
  <si>
    <t>(H19)    7.7</t>
  </si>
  <si>
    <t>　□　新法による合併市町村、合併予定市町村における公営企業の統合等の内容
　□　旧法による合併市町村における公営企業の統合等の内容
　■　該当なし</t>
  </si>
  <si>
    <t>　市全体として、定員適正化計画により平成１７年度から平成２２年度までの間で、消防職を除く全職員について定員数で５パーセント削減、実数値では７．３パーセントの削減を目標としている。
下水道課職員数は、市組織の機構改革等により平成13年度の２６名から前倒しで平成18年度まで１０名の減員となっている。</t>
  </si>
  <si>
    <t>市として、退職時の特別昇給制度は、平成１６年度に廃止済。
退職手当については、神奈川県市町村退職手当組合に加入しているため、単独での退職手当の支給は行っていない。</t>
  </si>
  <si>
    <t>課　題　①
平成２０年１０月及び平成２３年度の下水道使用料金改定を検討している。</t>
  </si>
  <si>
    <t>市全体として、平成１７年度から事務事業の行政評価システムを導入し、外部評価も含め実施している。</t>
  </si>
  <si>
    <r>
      <t>課　題　②
平成２２年度から平成２８年度で予定している市街化調整区域整備の財源として受益者分担金による建設費への充当を行う。</t>
    </r>
    <r>
      <rPr>
        <u val="single"/>
        <sz val="11"/>
        <rFont val="ＭＳ Ｐゴシック"/>
        <family val="3"/>
      </rPr>
      <t xml:space="preserve">
</t>
    </r>
    <r>
      <rPr>
        <sz val="11"/>
        <rFont val="ＭＳ Ｐゴシック"/>
        <family val="3"/>
      </rPr>
      <t>課　題　③</t>
    </r>
    <r>
      <rPr>
        <u val="single"/>
        <sz val="11"/>
        <rFont val="ＭＳ Ｐゴシック"/>
        <family val="3"/>
      </rPr>
      <t xml:space="preserve">
</t>
    </r>
    <r>
      <rPr>
        <sz val="11"/>
        <rFont val="ＭＳ Ｐゴシック"/>
        <family val="3"/>
      </rPr>
      <t>平成１５年度４月から上下水道一括徴収制度の導入に伴い、下水道使用料の徴収を神奈川県企業庁に委託し、収納率の向上に努めている。さらに、下水道未接続家屋の解消や下水道使用料の滞納整理を行い収納率の向上に努めている。</t>
    </r>
  </si>
  <si>
    <r>
      <t>課　題　①，②</t>
    </r>
    <r>
      <rPr>
        <sz val="12"/>
        <rFont val="ＭＳ ゴシック"/>
        <family val="3"/>
      </rPr>
      <t>，③</t>
    </r>
    <r>
      <rPr>
        <sz val="12"/>
        <rFont val="ＭＳ ゴシック"/>
        <family val="3"/>
      </rPr>
      <t xml:space="preserve">
料金改定、受益者分担金の徴収</t>
    </r>
    <r>
      <rPr>
        <sz val="12"/>
        <rFont val="ＭＳ ゴシック"/>
        <family val="3"/>
      </rPr>
      <t>及び収納率の向上を図ることにより</t>
    </r>
    <r>
      <rPr>
        <sz val="12"/>
        <rFont val="ＭＳ ゴシック"/>
        <family val="3"/>
      </rPr>
      <t>一般会計からの基準外操出金を削減する。</t>
    </r>
  </si>
  <si>
    <t>　１．次頁以下の各事業別様式は、「年度別目標」を策定するに当たって参考となるよう例示的な様式を示したものであり、２に掲げた項目以外は必ずしも全ての項目に記入を要するものではなく、各団体の各事業の</t>
  </si>
  <si>
    <t xml:space="preserve"> 　 (1) 資金不足比率（％）</t>
  </si>
  <si>
    <t xml:space="preserve"> 　　 ア　地方公営企業法適用企業の場合＝地方財政法施行令第19条第１項により算定した資金の不足額／（営業収益－受託工事収益）×１００</t>
  </si>
  <si>
    <t xml:space="preserve"> 　　 イ　地方公営企業法非適用企業の場合＝地方財政法施行令第20条第１項により算定した資金の不足額／（営業収益－受託工事収益）×１００</t>
  </si>
  <si>
    <t xml:space="preserve"> 　 (2) 繰入前経常収支比率（％）</t>
  </si>
  <si>
    <t xml:space="preserve"> 　　 ア　地方公営企業法適用企業の場合＝（経常収益(収益的収入計)－他会計繰入金(収益的収支分のうち基準外繰入金)）／経常費用(収益的支出計) ×１００</t>
  </si>
  <si>
    <t xml:space="preserve"> 　　 イ　地方公営企業法非適用企業の場合＝（収益的収入計(総収益)－他会計繰入金(収益的収支分のうち基準外繰入金)）／（収益的支出計(総費用)＋地方債償還金(資本的支出に係るもの)）×１００</t>
  </si>
  <si>
    <t xml:space="preserve"> 　 (1) 水道事業、工業用水道事業に係る料金回収率の算出方法</t>
  </si>
  <si>
    <t xml:space="preserve"> 　　 ・料金回収率（％）＝供給単価※1／給水原価※2×１００</t>
  </si>
  <si>
    <t xml:space="preserve"> 　 (2) 下水道事業に係る使用料回収率の算出方法</t>
  </si>
  <si>
    <t xml:space="preserve"> 　　 ・使用料回収率（％）＝使用料収入／汚水処理費×１００</t>
  </si>
  <si>
    <t>（３）経営指標等</t>
  </si>
  <si>
    <t>総収支比率（法適用）</t>
  </si>
  <si>
    <t>経常収支比率（法適用）</t>
  </si>
  <si>
    <t>営業収支比率（法適用）</t>
  </si>
  <si>
    <t>累積欠損金比率（法適用）</t>
  </si>
  <si>
    <t>収益的収支比率（法非適用）</t>
  </si>
  <si>
    <t>不良債務比率（法適用）又は
赤字比率（法非適用）</t>
  </si>
  <si>
    <r>
      <t>公営企業で負担するもの</t>
    </r>
    <r>
      <rPr>
        <sz val="12"/>
        <rFont val="ＭＳ ゴシック"/>
        <family val="3"/>
      </rPr>
      <t xml:space="preserve"> </t>
    </r>
    <r>
      <rPr>
        <sz val="12"/>
        <rFont val="ＭＳ ゴシック"/>
        <family val="3"/>
      </rPr>
      <t>(</t>
    </r>
    <r>
      <rPr>
        <sz val="12"/>
        <rFont val="ＭＳ ゴシック"/>
        <family val="3"/>
      </rPr>
      <t>A)-(B)</t>
    </r>
  </si>
  <si>
    <t>企業債現在高</t>
  </si>
  <si>
    <t>計画策定責任者</t>
  </si>
  <si>
    <r>
      <t>財政力指数</t>
    </r>
    <r>
      <rPr>
        <vertAlign val="superscript"/>
        <sz val="10"/>
        <rFont val="ＭＳ ゴシック"/>
        <family val="3"/>
      </rPr>
      <t>※</t>
    </r>
  </si>
  <si>
    <r>
      <t>職員数</t>
    </r>
    <r>
      <rPr>
        <vertAlign val="superscript"/>
        <sz val="10"/>
        <rFont val="ＭＳ ゴシック"/>
        <family val="3"/>
      </rPr>
      <t>※</t>
    </r>
    <r>
      <rPr>
        <vertAlign val="superscript"/>
        <sz val="8"/>
        <rFont val="ＭＳ ゴシック"/>
        <family val="3"/>
      </rPr>
      <t xml:space="preserve">  </t>
    </r>
    <r>
      <rPr>
        <sz val="12"/>
        <rFont val="ＭＳ ゴシック"/>
        <family val="3"/>
      </rPr>
      <t>(H19.</t>
    </r>
    <r>
      <rPr>
        <sz val="12"/>
        <rFont val="ＭＳ ゴシック"/>
        <family val="3"/>
      </rPr>
      <t xml:space="preserve"> </t>
    </r>
    <r>
      <rPr>
        <sz val="12"/>
        <rFont val="ＭＳ ゴシック"/>
        <family val="3"/>
      </rPr>
      <t>4.</t>
    </r>
    <r>
      <rPr>
        <sz val="12"/>
        <rFont val="ＭＳ ゴシック"/>
        <family val="3"/>
      </rPr>
      <t xml:space="preserve"> </t>
    </r>
    <r>
      <rPr>
        <sz val="12"/>
        <rFont val="ＭＳ ゴシック"/>
        <family val="3"/>
      </rPr>
      <t>1現在)</t>
    </r>
  </si>
  <si>
    <r>
      <t>経常収支比率</t>
    </r>
    <r>
      <rPr>
        <vertAlign val="superscript"/>
        <sz val="10"/>
        <rFont val="ＭＳ ゴシック"/>
        <family val="3"/>
      </rPr>
      <t>※</t>
    </r>
    <r>
      <rPr>
        <sz val="12"/>
        <rFont val="ＭＳ ゴシック"/>
        <family val="3"/>
      </rPr>
      <t xml:space="preserve">   </t>
    </r>
    <r>
      <rPr>
        <sz val="10"/>
        <rFont val="ＭＳ ゴシック"/>
        <family val="3"/>
      </rPr>
      <t>（％）</t>
    </r>
  </si>
  <si>
    <t>課題①</t>
  </si>
  <si>
    <t>課題②</t>
  </si>
  <si>
    <t>課題③</t>
  </si>
  <si>
    <t>課題④</t>
  </si>
  <si>
    <t>課題⑤</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</si>
</sst>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Red]\-#,##0.0"/>
    <numFmt numFmtId="183" formatCode="#,##0;&quot;△ &quot;#,##0"/>
    <numFmt numFmtId="184" formatCode="#,##0.0;&quot;△ &quot;#,##0.0"/>
    <numFmt numFmtId="185" formatCode="General&quot;種&quot;&quot;類&quot;"/>
    <numFmt numFmtId="186" formatCode="0.0%"/>
    <numFmt numFmtId="187" formatCode="\(0.00\)"/>
    <numFmt numFmtId="188" formatCode="\(0.\)"/>
    <numFmt numFmtId="189" formatCode="\(0\)"/>
    <numFmt numFmtId="190" formatCode="\(0.0\)"/>
    <numFmt numFmtId="191" formatCode="#,##0_ "/>
    <numFmt numFmtId="192" formatCode="#,##0_ ;[Red]\-#,##0\ "/>
    <numFmt numFmtId="193" formatCode="#,##0.00_ "/>
    <numFmt numFmtId="194" formatCode="0.00_ "/>
    <numFmt numFmtId="195" formatCode="#,##0.00_ ;[Red]\-#,##0.00\ "/>
    <numFmt numFmtId="196" formatCode="&quot;(&quot;#,##0&quot;)&quot;_ ;[Red]&quot;(&quot;\-#,##0\ &quot;)&quot;"/>
    <numFmt numFmtId="197" formatCode="&quot;(&quot;#,##0.00&quot;)&quot;_ "/>
    <numFmt numFmtId="198" formatCode="#,##0.0_ "/>
    <numFmt numFmtId="199" formatCode="0.00;&quot;△&quot;0.00;"/>
    <numFmt numFmtId="200" formatCode="0.0"/>
    <numFmt numFmtId="201" formatCode="0.0;&quot;△&quot;0.0;0"/>
    <numFmt numFmtId="202" formatCode="0.00_);[Red]\(0.00\)"/>
    <numFmt numFmtId="203" formatCode="#,##0;&quot;△&quot;#,"/>
    <numFmt numFmtId="204" formatCode="#,##0;&quot;△&quot;#,##0"/>
    <numFmt numFmtId="205" formatCode="#,##0;&quot;△&quot;#,##0;"/>
    <numFmt numFmtId="206" formatCode="0.0;&quot;△&quot;0.0;"/>
    <numFmt numFmtId="207" formatCode="#,##0_ ;&quot;△&quot;#,##0_ ;"/>
    <numFmt numFmtId="208" formatCode="0.00_ ;&quot;△&quot;0.00_ ;"/>
    <numFmt numFmtId="209" formatCode="#,##0_ ;&quot;△&quot;#,##0_ \ ;0"/>
    <numFmt numFmtId="210" formatCode="#,##0_ ;&quot;△&quot;#,##0_ \ ;&quot;0_&quot;"/>
    <numFmt numFmtId="211" formatCode="#,##0_ ;&quot;△&quot;#,##0_ \ ;&quot;0 &quot;"/>
    <numFmt numFmtId="212" formatCode="#,##0_ ;&quot;△&quot;#,##0_ \ ;"/>
    <numFmt numFmtId="213" formatCode="0.0_ ;&quot;△&quot;0.0_ ;"/>
    <numFmt numFmtId="214" formatCode="#,##0;\-#,##0;\ "/>
    <numFmt numFmtId="215" formatCode="0.00;\-0.00;"/>
    <numFmt numFmtId="216" formatCode="&quot;平成&quot;0&quot;年度&quot;"/>
    <numFmt numFmtId="217" formatCode="0&quot;年度&quot;"/>
    <numFmt numFmtId="218" formatCode="\(#,##0\)"/>
    <numFmt numFmtId="219" formatCode="#,##0.0"/>
    <numFmt numFmtId="220" formatCode="#,##0.0_ ;[Red]\-#,##0.0\ "/>
    <numFmt numFmtId="221" formatCode="#,##0.00_);[Red]\(#,##0.00\)"/>
    <numFmt numFmtId="222" formatCode="#,##0.0_);[Red]\(#,##0.0\)"/>
    <numFmt numFmtId="223" formatCode="#,##0_);[Red]\(#,##0\)"/>
    <numFmt numFmtId="224" formatCode="0_ "/>
    <numFmt numFmtId="225" formatCode="#,##0.000;[Red]\-#,##0.000"/>
    <numFmt numFmtId="226" formatCode="0.0000000_ "/>
    <numFmt numFmtId="227" formatCode="0.000000_ "/>
    <numFmt numFmtId="228" formatCode="0.00000_ "/>
    <numFmt numFmtId="229" formatCode="0.0000_ "/>
    <numFmt numFmtId="230" formatCode="0.000_ "/>
    <numFmt numFmtId="231" formatCode="0.00000000_ "/>
    <numFmt numFmtId="232" formatCode="0.000000000_ "/>
    <numFmt numFmtId="233" formatCode="0;_됀"/>
    <numFmt numFmtId="234" formatCode="0;_밀"/>
  </numFmts>
  <fonts count="23">
    <font>
      <sz val="12"/>
      <name val="ＭＳ ゴシック"/>
      <family val="3"/>
    </font>
    <font>
      <sz val="11"/>
      <name val="ＭＳ Ｐゴシック"/>
      <family val="3"/>
    </font>
    <font>
      <sz val="6"/>
      <name val="ＭＳ ゴシック"/>
      <family val="3"/>
    </font>
    <font>
      <sz val="14"/>
      <name val="ＭＳ ゴシック"/>
      <family val="3"/>
    </font>
    <font>
      <sz val="10"/>
      <name val="ＭＳ ゴシック"/>
      <family val="3"/>
    </font>
    <font>
      <sz val="11"/>
      <name val="ＭＳ ゴシック"/>
      <family val="3"/>
    </font>
    <font>
      <u val="single"/>
      <sz val="12"/>
      <color indexed="12"/>
      <name val="ＭＳ ゴシック"/>
      <family val="3"/>
    </font>
    <font>
      <u val="single"/>
      <sz val="12"/>
      <color indexed="36"/>
      <name val="ＭＳ ゴシック"/>
      <family val="3"/>
    </font>
    <font>
      <sz val="6"/>
      <name val="ＭＳ Ｐゴシック"/>
      <family val="3"/>
    </font>
    <font>
      <b/>
      <sz val="14"/>
      <name val="ＭＳ ゴシック"/>
      <family val="3"/>
    </font>
    <font>
      <vertAlign val="superscript"/>
      <sz val="8"/>
      <name val="ＭＳ ゴシック"/>
      <family val="3"/>
    </font>
    <font>
      <sz val="8"/>
      <name val="ＭＳ ゴシック"/>
      <family val="3"/>
    </font>
    <font>
      <sz val="10"/>
      <name val="ＭＳ Ｐゴシック"/>
      <family val="3"/>
    </font>
    <font>
      <sz val="8"/>
      <name val="ＭＳ Ｐゴシック"/>
      <family val="3"/>
    </font>
    <font>
      <sz val="9"/>
      <name val="ＭＳ Ｐゴシック"/>
      <family val="3"/>
    </font>
    <font>
      <vertAlign val="superscript"/>
      <sz val="10"/>
      <name val="ＭＳ ゴシック"/>
      <family val="3"/>
    </font>
    <font>
      <sz val="11"/>
      <color indexed="12"/>
      <name val="ＭＳ Ｐゴシック"/>
      <family val="3"/>
    </font>
    <font>
      <vertAlign val="superscript"/>
      <sz val="11"/>
      <name val="ＭＳ Ｐゴシック"/>
      <family val="3"/>
    </font>
    <font>
      <sz val="9"/>
      <name val="ＭＳ ゴシック"/>
      <family val="3"/>
    </font>
    <font>
      <sz val="14"/>
      <name val="ＭＳ Ｐゴシック"/>
      <family val="3"/>
    </font>
    <font>
      <sz val="12"/>
      <name val="ＭＳ Ｐゴシック"/>
      <family val="3"/>
    </font>
    <font>
      <sz val="10.5"/>
      <name val="ＭＳ ゴシック"/>
      <family val="3"/>
    </font>
    <font>
      <u val="single"/>
      <sz val="11"/>
      <name val="ＭＳ Ｐゴシック"/>
      <family val="3"/>
    </font>
  </fonts>
  <fills count="3">
    <fill>
      <patternFill/>
    </fill>
    <fill>
      <patternFill patternType="gray125"/>
    </fill>
    <fill>
      <patternFill patternType="solid">
        <fgColor indexed="22"/>
        <bgColor indexed="64"/>
      </patternFill>
    </fill>
  </fills>
  <borders count="155">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ck"/>
      <right style="thin"/>
      <top style="thin"/>
      <bottom style="thin"/>
    </border>
    <border>
      <left style="thin"/>
      <right style="thick"/>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ck"/>
      <right style="thin"/>
      <top style="thin"/>
      <bottom>
        <color indexed="63"/>
      </bottom>
    </border>
    <border>
      <left style="thin"/>
      <right style="thick"/>
      <top style="thin"/>
      <bottom>
        <color indexed="63"/>
      </bottom>
    </border>
    <border>
      <left>
        <color indexed="63"/>
      </left>
      <right style="thin"/>
      <top>
        <color indexed="63"/>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style="thin"/>
      <top>
        <color indexed="63"/>
      </top>
      <bottom>
        <color indexed="63"/>
      </bottom>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n"/>
    </border>
    <border>
      <left style="thin"/>
      <right style="thick"/>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diagonalUp="1">
      <left style="thin"/>
      <right style="medium"/>
      <top style="thin"/>
      <bottom style="medium"/>
      <diagonal style="hair"/>
    </border>
    <border>
      <left style="hair"/>
      <right>
        <color indexed="63"/>
      </right>
      <top style="hair"/>
      <bottom style="hair"/>
    </border>
    <border>
      <left style="hair"/>
      <right>
        <color indexed="63"/>
      </right>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thin"/>
    </border>
    <border>
      <left style="medium"/>
      <right style="medium"/>
      <top style="medium"/>
      <bottom style="mediu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thin"/>
      <right style="thin"/>
      <top style="hair"/>
      <bottom style="hair"/>
    </border>
    <border>
      <left style="thin"/>
      <right style="thick"/>
      <top style="hair"/>
      <bottom style="hair"/>
    </border>
    <border diagonalUp="1">
      <left style="double"/>
      <right style="thick"/>
      <top style="thin"/>
      <bottom style="thin"/>
      <diagonal style="hair"/>
    </border>
    <border>
      <left style="double"/>
      <right style="thin"/>
      <top style="medium"/>
      <bottom>
        <color indexed="63"/>
      </bottom>
    </border>
    <border diagonalUp="1">
      <left style="double"/>
      <right style="thick"/>
      <top>
        <color indexed="63"/>
      </top>
      <bottom style="thin"/>
      <diagonal style="hair"/>
    </border>
    <border>
      <left style="dotted"/>
      <right>
        <color indexed="63"/>
      </right>
      <top style="dotted"/>
      <bottom>
        <color indexed="63"/>
      </bottom>
    </border>
    <border>
      <left>
        <color indexed="63"/>
      </left>
      <right style="dotted"/>
      <top style="dotted"/>
      <bottom>
        <color indexed="63"/>
      </bottom>
    </border>
    <border diagonalUp="1">
      <left>
        <color indexed="63"/>
      </left>
      <right style="medium"/>
      <top style="thin"/>
      <bottom style="thin"/>
      <diagonal style="hair"/>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style="thick"/>
      <right>
        <color indexed="63"/>
      </right>
      <top style="hair"/>
      <bottom style="hair"/>
    </border>
    <border>
      <left>
        <color indexed="63"/>
      </left>
      <right style="thin"/>
      <top style="hair"/>
      <bottom style="hair"/>
    </border>
    <border>
      <left>
        <color indexed="63"/>
      </left>
      <right style="medium"/>
      <top style="medium"/>
      <bottom style="medium"/>
    </border>
    <border>
      <left style="thin"/>
      <right style="thin"/>
      <top style="hair"/>
      <bottom>
        <color indexed="63"/>
      </bottom>
    </border>
    <border>
      <left style="thin"/>
      <right>
        <color indexed="63"/>
      </right>
      <top style="hair"/>
      <bottom>
        <color indexed="63"/>
      </bottom>
    </border>
    <border>
      <left style="thick"/>
      <right>
        <color indexed="63"/>
      </right>
      <top style="hair"/>
      <bottom>
        <color indexed="63"/>
      </bottom>
    </border>
    <border>
      <left>
        <color indexed="63"/>
      </left>
      <right style="thin"/>
      <top style="hair"/>
      <bottom>
        <color indexed="63"/>
      </bottom>
    </border>
    <border>
      <left style="thin"/>
      <right style="thick"/>
      <top style="hair"/>
      <bottom>
        <color indexed="63"/>
      </bottom>
    </border>
    <border>
      <left style="thin"/>
      <right style="thin"/>
      <top style="hair"/>
      <bottom style="thin"/>
    </border>
    <border>
      <left style="thin"/>
      <right>
        <color indexed="63"/>
      </right>
      <top style="hair"/>
      <bottom style="thin"/>
    </border>
    <border>
      <left style="thick"/>
      <right>
        <color indexed="63"/>
      </right>
      <top style="hair"/>
      <bottom style="thick"/>
    </border>
    <border>
      <left style="thin"/>
      <right style="thin"/>
      <top style="hair"/>
      <bottom style="thick"/>
    </border>
    <border>
      <left>
        <color indexed="63"/>
      </left>
      <right style="thin"/>
      <top style="hair"/>
      <bottom style="thick"/>
    </border>
    <border>
      <left style="thin"/>
      <right style="thick"/>
      <top style="hair"/>
      <bottom style="thick"/>
    </border>
    <border>
      <left style="thick"/>
      <right style="thin"/>
      <top style="hair"/>
      <bottom style="hair"/>
    </border>
    <border>
      <left style="thick"/>
      <right style="thin"/>
      <top style="hair"/>
      <bottom style="thin"/>
    </border>
    <border>
      <left style="thin"/>
      <right style="thick"/>
      <top style="hair"/>
      <bottom style="thin"/>
    </border>
    <border>
      <left style="thick"/>
      <right style="thin"/>
      <top style="hair"/>
      <bottom style="thick"/>
    </border>
    <border>
      <left style="thick"/>
      <right>
        <color indexed="63"/>
      </right>
      <top style="thin"/>
      <bottom style="thin"/>
    </border>
    <border>
      <left style="thin"/>
      <right style="thin"/>
      <top style="thin"/>
      <bottom style="hair"/>
    </border>
    <border>
      <left style="thick"/>
      <right>
        <color indexed="63"/>
      </right>
      <top style="thin"/>
      <bottom style="hair"/>
    </border>
    <border>
      <left>
        <color indexed="63"/>
      </left>
      <right style="thin"/>
      <top style="thin"/>
      <bottom style="hair"/>
    </border>
    <border>
      <left style="thin"/>
      <right style="thick"/>
      <top style="thin"/>
      <bottom style="hair"/>
    </border>
    <border>
      <left style="thick"/>
      <right>
        <color indexed="63"/>
      </right>
      <top style="hair"/>
      <bottom style="thin"/>
    </border>
    <border>
      <left>
        <color indexed="63"/>
      </left>
      <right style="thin"/>
      <top style="hair"/>
      <bottom style="thin"/>
    </border>
    <border>
      <left style="thick"/>
      <right>
        <color indexed="63"/>
      </right>
      <top>
        <color indexed="63"/>
      </top>
      <bottom>
        <color indexed="63"/>
      </bottom>
    </border>
    <border>
      <left style="thick"/>
      <right>
        <color indexed="63"/>
      </right>
      <top style="thin"/>
      <bottom>
        <color indexed="63"/>
      </bottom>
    </border>
    <border>
      <left style="thin"/>
      <right style="thin"/>
      <top style="medium"/>
      <bottom style="thin"/>
    </border>
    <border>
      <left style="thin"/>
      <right>
        <color indexed="63"/>
      </right>
      <top style="medium"/>
      <bottom style="thin"/>
    </border>
    <border diagonalUp="1">
      <left style="double"/>
      <right style="thick"/>
      <top style="medium"/>
      <bottom style="thin"/>
      <diagonal style="hair"/>
    </border>
    <border>
      <left style="thick"/>
      <right style="thin"/>
      <top style="medium"/>
      <bottom style="thin"/>
    </border>
    <border>
      <left style="thin"/>
      <right style="thick"/>
      <top style="medium"/>
      <bottom style="thin"/>
    </border>
    <border>
      <left>
        <color indexed="63"/>
      </left>
      <right style="thin"/>
      <top style="medium"/>
      <bottom style="thin"/>
    </border>
    <border>
      <left>
        <color indexed="63"/>
      </left>
      <right>
        <color indexed="63"/>
      </right>
      <top style="medium"/>
      <bottom style="thin"/>
    </border>
    <border diagonalUp="1">
      <left style="thin"/>
      <right style="medium"/>
      <top style="medium"/>
      <bottom style="thin"/>
      <diagonal style="hair"/>
    </border>
    <border>
      <left style="double"/>
      <right style="thin"/>
      <top style="thin"/>
      <bottom style="thin"/>
    </border>
    <border>
      <left style="thin"/>
      <right style="medium"/>
      <top style="thin"/>
      <bottom style="thin"/>
    </border>
    <border diagonalUp="1">
      <left style="thin"/>
      <right style="medium"/>
      <top style="thin"/>
      <bottom style="thin"/>
      <diagonal style="hair"/>
    </border>
    <border>
      <left style="thin"/>
      <right style="thin"/>
      <top style="thin"/>
      <bottom style="medium"/>
    </border>
    <border>
      <left style="double"/>
      <right style="thin"/>
      <top style="thin"/>
      <bottom style="medium"/>
    </border>
    <border>
      <left style="thick"/>
      <right style="thin"/>
      <top style="thin"/>
      <bottom style="medium"/>
    </border>
    <border>
      <left style="thin"/>
      <right style="thick"/>
      <top style="thin"/>
      <bottom style="medium"/>
    </border>
    <border>
      <left style="thin"/>
      <right style="medium"/>
      <top style="thin"/>
      <bottom style="medium"/>
    </border>
    <border>
      <left style="double"/>
      <right style="thin"/>
      <top style="thin"/>
      <bottom>
        <color indexed="63"/>
      </bottom>
    </border>
    <border>
      <left style="thin"/>
      <right style="medium"/>
      <top style="thin"/>
      <bottom>
        <color indexed="63"/>
      </bottom>
    </border>
    <border diagonalUp="1">
      <left style="thin"/>
      <right style="medium"/>
      <top>
        <color indexed="63"/>
      </top>
      <bottom style="thin"/>
      <diagonal style="hair"/>
    </border>
    <border diagonalUp="1">
      <left style="double"/>
      <right style="thin"/>
      <top style="thin"/>
      <bottom style="thin"/>
      <diagonal style="hair"/>
    </border>
    <border>
      <left style="medium"/>
      <right style="medium"/>
      <top>
        <color indexed="63"/>
      </top>
      <bottom>
        <color indexed="63"/>
      </bottom>
    </border>
    <border>
      <left style="medium"/>
      <right style="medium"/>
      <top>
        <color indexed="63"/>
      </top>
      <bottom style="medium"/>
    </border>
    <border diagonalUp="1">
      <left style="double"/>
      <right style="thick"/>
      <top style="thin"/>
      <bottom style="medium"/>
      <diagonal style="hair"/>
    </border>
    <border diagonalUp="1">
      <left>
        <color indexed="63"/>
      </left>
      <right style="medium"/>
      <top style="thin"/>
      <bottom style="medium"/>
      <diagonal style="hair"/>
    </border>
    <border diagonalUp="1">
      <left style="thin"/>
      <right style="medium"/>
      <top style="medium"/>
      <bottom style="thin"/>
      <diagonal style="thin"/>
    </border>
    <border>
      <left>
        <color indexed="63"/>
      </left>
      <right style="double"/>
      <top style="thin"/>
      <bottom style="thin"/>
    </border>
    <border>
      <left>
        <color indexed="63"/>
      </left>
      <right style="double"/>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hair"/>
      <bottom style="thin"/>
    </border>
    <border>
      <left>
        <color indexed="63"/>
      </left>
      <right>
        <color indexed="63"/>
      </right>
      <top>
        <color indexed="63"/>
      </top>
      <bottom style="thick"/>
    </border>
    <border>
      <left style="medium"/>
      <right style="medium"/>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thin"/>
    </border>
    <border>
      <left style="thin"/>
      <right>
        <color indexed="63"/>
      </right>
      <top>
        <color indexed="63"/>
      </top>
      <bottom style="medium"/>
    </border>
    <border>
      <left style="medium"/>
      <right>
        <color indexed="63"/>
      </right>
      <top style="thick"/>
      <bottom style="medium"/>
    </border>
    <border>
      <left>
        <color indexed="63"/>
      </left>
      <right style="medium"/>
      <top style="thick"/>
      <bottom style="medium"/>
    </border>
  </borders>
  <cellStyleXfs count="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7" fillId="0" borderId="0" applyNumberFormat="0" applyFill="0" applyBorder="0" applyAlignment="0" applyProtection="0"/>
  </cellStyleXfs>
  <cellXfs count="957">
    <xf numFmtId="0" fontId="0" fillId="0" borderId="0" xfId="0" applyAlignment="1">
      <alignment vertical="center"/>
    </xf>
    <xf numFmtId="0" fontId="3" fillId="0" borderId="0" xfId="0" applyFont="1" applyAlignment="1">
      <alignment vertical="center"/>
    </xf>
    <xf numFmtId="0" fontId="0" fillId="0" borderId="1" xfId="0" applyFill="1" applyBorder="1" applyAlignment="1">
      <alignment vertical="center"/>
    </xf>
    <xf numFmtId="0" fontId="0" fillId="0" borderId="0" xfId="0"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0" xfId="22">
      <alignment vertical="center"/>
      <protection/>
    </xf>
    <xf numFmtId="0" fontId="0" fillId="0" borderId="0" xfId="22" applyFont="1">
      <alignment vertical="center"/>
      <protection/>
    </xf>
    <xf numFmtId="0" fontId="9" fillId="0" borderId="0" xfId="22" applyFont="1">
      <alignment vertical="center"/>
      <protection/>
    </xf>
    <xf numFmtId="0" fontId="4" fillId="0" borderId="0" xfId="22" applyFont="1">
      <alignment vertical="center"/>
      <protection/>
    </xf>
    <xf numFmtId="0" fontId="4" fillId="0" borderId="0" xfId="22" applyFont="1" applyAlignment="1">
      <alignment horizontal="right"/>
      <protection/>
    </xf>
    <xf numFmtId="0" fontId="4" fillId="0" borderId="2" xfId="22" applyFont="1" applyBorder="1" applyAlignment="1">
      <alignment horizontal="right"/>
      <protection/>
    </xf>
    <xf numFmtId="0" fontId="0" fillId="0" borderId="0" xfId="23">
      <alignment vertical="center"/>
      <protection/>
    </xf>
    <xf numFmtId="0" fontId="0" fillId="0" borderId="0" xfId="23" applyFont="1">
      <alignment vertical="center"/>
      <protection/>
    </xf>
    <xf numFmtId="0" fontId="4" fillId="0" borderId="0" xfId="23" applyFont="1">
      <alignment vertical="center"/>
      <protection/>
    </xf>
    <xf numFmtId="0" fontId="0" fillId="2" borderId="1" xfId="23" applyFont="1" applyFill="1" applyBorder="1" applyAlignment="1">
      <alignment horizontal="center" vertical="center"/>
      <protection/>
    </xf>
    <xf numFmtId="0" fontId="0" fillId="0" borderId="1" xfId="23" applyFont="1" applyBorder="1" applyAlignment="1">
      <alignment horizontal="distributed" vertical="top" wrapText="1"/>
      <protection/>
    </xf>
    <xf numFmtId="0" fontId="0" fillId="0" borderId="0" xfId="0" applyBorder="1" applyAlignment="1">
      <alignment vertical="top"/>
    </xf>
    <xf numFmtId="0" fontId="4" fillId="0" borderId="0" xfId="22" applyFont="1" applyBorder="1" applyAlignment="1">
      <alignment vertical="top"/>
      <protection/>
    </xf>
    <xf numFmtId="0" fontId="4" fillId="0" borderId="0" xfId="0" applyFont="1" applyBorder="1" applyAlignment="1">
      <alignment vertical="top"/>
    </xf>
    <xf numFmtId="0" fontId="0" fillId="0" borderId="3" xfId="22" applyFont="1" applyBorder="1" applyAlignment="1">
      <alignment vertical="top" wrapText="1"/>
      <protection/>
    </xf>
    <xf numFmtId="0" fontId="0" fillId="0" borderId="3" xfId="0" applyBorder="1" applyAlignment="1">
      <alignment vertical="top" wrapText="1"/>
    </xf>
    <xf numFmtId="0" fontId="0" fillId="0" borderId="0" xfId="24">
      <alignment vertical="center"/>
      <protection/>
    </xf>
    <xf numFmtId="0" fontId="0" fillId="0" borderId="0" xfId="24" applyFont="1">
      <alignment vertical="center"/>
      <protection/>
    </xf>
    <xf numFmtId="0" fontId="4" fillId="0" borderId="0" xfId="24" applyFont="1">
      <alignment vertical="center"/>
      <protection/>
    </xf>
    <xf numFmtId="0" fontId="0" fillId="2" borderId="4" xfId="22" applyFont="1" applyFill="1" applyBorder="1">
      <alignment vertical="center"/>
      <protection/>
    </xf>
    <xf numFmtId="0" fontId="0" fillId="0" borderId="5" xfId="22" applyFont="1" applyBorder="1" applyAlignment="1">
      <alignment vertical="center"/>
      <protection/>
    </xf>
    <xf numFmtId="0" fontId="0" fillId="0" borderId="2" xfId="22" applyFont="1" applyBorder="1" applyAlignment="1">
      <alignment vertical="center"/>
      <protection/>
    </xf>
    <xf numFmtId="0" fontId="0" fillId="0" borderId="6" xfId="22" applyFont="1" applyBorder="1" applyAlignment="1">
      <alignment vertical="center"/>
      <protection/>
    </xf>
    <xf numFmtId="0" fontId="0" fillId="0" borderId="0" xfId="21" applyFont="1" applyFill="1" applyAlignment="1">
      <alignment vertical="center"/>
      <protection/>
    </xf>
    <xf numFmtId="0" fontId="1" fillId="0" borderId="0" xfId="21" applyFont="1" applyFill="1" applyAlignment="1">
      <alignment vertical="center"/>
      <protection/>
    </xf>
    <xf numFmtId="0" fontId="1" fillId="0" borderId="0" xfId="21" applyFont="1" applyFill="1" applyAlignment="1">
      <alignment horizontal="right" vertical="center"/>
      <protection/>
    </xf>
    <xf numFmtId="217" fontId="1" fillId="0" borderId="0" xfId="21" applyNumberFormat="1" applyFont="1" applyFill="1" applyAlignment="1">
      <alignment vertical="center"/>
      <protection/>
    </xf>
    <xf numFmtId="38" fontId="1" fillId="0" borderId="7" xfId="17" applyFont="1" applyFill="1" applyBorder="1" applyAlignment="1">
      <alignment horizontal="right" vertical="center"/>
    </xf>
    <xf numFmtId="38" fontId="1" fillId="0" borderId="1" xfId="17" applyFont="1" applyFill="1" applyBorder="1" applyAlignment="1">
      <alignment vertical="center"/>
    </xf>
    <xf numFmtId="38" fontId="1" fillId="0" borderId="8" xfId="17" applyFont="1" applyFill="1" applyBorder="1" applyAlignment="1">
      <alignment vertical="center"/>
    </xf>
    <xf numFmtId="38" fontId="1" fillId="0" borderId="9" xfId="17" applyFont="1" applyFill="1" applyBorder="1" applyAlignment="1">
      <alignment vertical="center"/>
    </xf>
    <xf numFmtId="38" fontId="1" fillId="0" borderId="10" xfId="17" applyFont="1" applyFill="1" applyBorder="1" applyAlignment="1">
      <alignment vertical="center"/>
    </xf>
    <xf numFmtId="38" fontId="1" fillId="0" borderId="7" xfId="17" applyFont="1" applyFill="1" applyBorder="1" applyAlignment="1">
      <alignment vertical="center"/>
    </xf>
    <xf numFmtId="38" fontId="1" fillId="0" borderId="0" xfId="17" applyFont="1" applyFill="1" applyAlignment="1">
      <alignment vertical="center"/>
    </xf>
    <xf numFmtId="38" fontId="1" fillId="0" borderId="11" xfId="17" applyFont="1" applyFill="1" applyBorder="1" applyAlignment="1" quotePrefix="1">
      <alignment horizontal="right" vertical="center"/>
    </xf>
    <xf numFmtId="38" fontId="1" fillId="0" borderId="3" xfId="17" applyFont="1" applyFill="1" applyBorder="1" applyAlignment="1" quotePrefix="1">
      <alignment horizontal="right" vertical="center"/>
    </xf>
    <xf numFmtId="38" fontId="1" fillId="0" borderId="3" xfId="17" applyFont="1" applyFill="1" applyBorder="1" applyAlignment="1">
      <alignment horizontal="distributed" vertical="center"/>
    </xf>
    <xf numFmtId="38" fontId="1" fillId="0" borderId="12" xfId="17" applyFont="1" applyFill="1" applyBorder="1" applyAlignment="1">
      <alignment vertical="center"/>
    </xf>
    <xf numFmtId="38" fontId="1" fillId="0" borderId="0" xfId="17" applyFont="1" applyFill="1" applyBorder="1" applyAlignment="1">
      <alignment vertical="center"/>
    </xf>
    <xf numFmtId="0" fontId="1" fillId="0" borderId="11" xfId="21" applyFont="1" applyFill="1" applyBorder="1" applyAlignment="1">
      <alignment vertical="center"/>
      <protection/>
    </xf>
    <xf numFmtId="0" fontId="1" fillId="0" borderId="7" xfId="21" applyFont="1" applyFill="1" applyBorder="1" applyAlignment="1">
      <alignment vertical="center"/>
      <protection/>
    </xf>
    <xf numFmtId="38" fontId="1" fillId="0" borderId="5" xfId="17" applyFont="1" applyFill="1" applyBorder="1" applyAlignment="1">
      <alignment vertical="center"/>
    </xf>
    <xf numFmtId="38" fontId="1" fillId="0" borderId="2" xfId="17" applyFont="1" applyFill="1" applyBorder="1" applyAlignment="1">
      <alignment vertical="center"/>
    </xf>
    <xf numFmtId="38" fontId="1" fillId="0" borderId="6" xfId="17" applyFont="1" applyFill="1" applyBorder="1" applyAlignment="1">
      <alignment vertical="center"/>
    </xf>
    <xf numFmtId="38" fontId="1" fillId="0" borderId="11" xfId="17" applyFont="1" applyFill="1" applyBorder="1" applyAlignment="1">
      <alignment vertical="center"/>
    </xf>
    <xf numFmtId="38" fontId="1" fillId="0" borderId="13" xfId="17" applyFont="1" applyFill="1" applyBorder="1" applyAlignment="1">
      <alignment horizontal="right" vertical="center"/>
    </xf>
    <xf numFmtId="38" fontId="1" fillId="0" borderId="11" xfId="17" applyFont="1" applyFill="1" applyBorder="1" applyAlignment="1">
      <alignment horizontal="center" vertical="center"/>
    </xf>
    <xf numFmtId="38" fontId="1" fillId="0" borderId="3" xfId="17" applyFont="1" applyFill="1" applyBorder="1" applyAlignment="1">
      <alignment horizontal="center" vertical="center"/>
    </xf>
    <xf numFmtId="38" fontId="1" fillId="0" borderId="13" xfId="17" applyFont="1" applyFill="1" applyBorder="1" applyAlignment="1">
      <alignment vertical="center"/>
    </xf>
    <xf numFmtId="38" fontId="1" fillId="0" borderId="14" xfId="17" applyFont="1" applyFill="1" applyBorder="1" applyAlignment="1">
      <alignment vertical="center"/>
    </xf>
    <xf numFmtId="38" fontId="1" fillId="0" borderId="15" xfId="17" applyFont="1" applyFill="1" applyBorder="1" applyAlignment="1">
      <alignment vertical="center"/>
    </xf>
    <xf numFmtId="38" fontId="1" fillId="0" borderId="16" xfId="17" applyFont="1" applyFill="1" applyBorder="1" applyAlignment="1">
      <alignment vertical="center"/>
    </xf>
    <xf numFmtId="38" fontId="1" fillId="0" borderId="17" xfId="17" applyFont="1" applyFill="1" applyBorder="1" applyAlignment="1">
      <alignment vertical="center"/>
    </xf>
    <xf numFmtId="38" fontId="1" fillId="0" borderId="2" xfId="17" applyFont="1" applyFill="1" applyBorder="1" applyAlignment="1">
      <alignment horizontal="center" vertical="center"/>
    </xf>
    <xf numFmtId="0" fontId="1" fillId="0" borderId="7" xfId="21" applyFont="1" applyFill="1" applyBorder="1" applyAlignment="1">
      <alignment horizontal="right" vertical="center"/>
      <protection/>
    </xf>
    <xf numFmtId="0" fontId="1" fillId="0" borderId="15" xfId="21" applyFont="1" applyFill="1" applyBorder="1" applyAlignment="1">
      <alignment vertical="center"/>
      <protection/>
    </xf>
    <xf numFmtId="0" fontId="1" fillId="0" borderId="13" xfId="21" applyFont="1" applyFill="1" applyBorder="1" applyAlignment="1">
      <alignment vertical="center"/>
      <protection/>
    </xf>
    <xf numFmtId="0" fontId="1" fillId="0" borderId="1" xfId="21" applyFont="1" applyFill="1" applyBorder="1" applyAlignment="1">
      <alignment vertical="center"/>
      <protection/>
    </xf>
    <xf numFmtId="0" fontId="1" fillId="0" borderId="8" xfId="21" applyFont="1" applyFill="1" applyBorder="1" applyAlignment="1">
      <alignment vertical="center"/>
      <protection/>
    </xf>
    <xf numFmtId="0" fontId="1" fillId="0" borderId="11" xfId="21" applyFont="1" applyFill="1" applyBorder="1" applyAlignment="1">
      <alignment horizontal="right" vertical="center"/>
      <protection/>
    </xf>
    <xf numFmtId="0" fontId="1" fillId="0" borderId="5" xfId="21" applyFont="1" applyFill="1" applyBorder="1" applyAlignment="1">
      <alignment vertical="center"/>
      <protection/>
    </xf>
    <xf numFmtId="0" fontId="1" fillId="0" borderId="6" xfId="21" applyFont="1" applyFill="1" applyBorder="1" applyAlignment="1">
      <alignment vertical="center"/>
      <protection/>
    </xf>
    <xf numFmtId="0" fontId="1" fillId="0" borderId="0" xfId="21" applyFont="1" applyFill="1" applyAlignment="1">
      <alignment horizontal="left" vertical="center"/>
      <protection/>
    </xf>
    <xf numFmtId="38" fontId="1" fillId="0" borderId="11" xfId="17" applyFont="1" applyFill="1" applyBorder="1" applyAlignment="1">
      <alignment horizontal="right" vertical="center"/>
    </xf>
    <xf numFmtId="0" fontId="1" fillId="0" borderId="12" xfId="21" applyFont="1" applyFill="1" applyBorder="1" applyAlignment="1">
      <alignment vertical="center"/>
      <protection/>
    </xf>
    <xf numFmtId="0" fontId="1" fillId="0" borderId="0" xfId="21" applyFont="1" applyFill="1" applyBorder="1" applyAlignment="1">
      <alignment vertical="center"/>
      <protection/>
    </xf>
    <xf numFmtId="0" fontId="1" fillId="0" borderId="18" xfId="21" applyFont="1" applyFill="1" applyBorder="1" applyAlignment="1">
      <alignment vertical="center"/>
      <protection/>
    </xf>
    <xf numFmtId="0" fontId="1" fillId="0" borderId="2" xfId="21" applyFont="1" applyFill="1" applyBorder="1" applyAlignment="1">
      <alignment vertical="center"/>
      <protection/>
    </xf>
    <xf numFmtId="0" fontId="1" fillId="0" borderId="19" xfId="21" applyFont="1" applyFill="1" applyBorder="1" applyAlignment="1">
      <alignment vertical="center"/>
      <protection/>
    </xf>
    <xf numFmtId="0" fontId="1" fillId="0" borderId="20" xfId="21" applyFont="1" applyFill="1" applyBorder="1" applyAlignment="1">
      <alignment vertical="center"/>
      <protection/>
    </xf>
    <xf numFmtId="0" fontId="1" fillId="0" borderId="21" xfId="21" applyFont="1" applyFill="1" applyBorder="1" applyAlignment="1">
      <alignment vertical="center"/>
      <protection/>
    </xf>
    <xf numFmtId="0" fontId="1" fillId="0" borderId="0" xfId="21" applyFont="1" applyFill="1" applyAlignment="1">
      <alignment horizontal="center" vertical="center"/>
      <protection/>
    </xf>
    <xf numFmtId="0" fontId="0" fillId="0" borderId="2" xfId="21" applyFont="1" applyFill="1" applyBorder="1" applyAlignment="1">
      <alignment vertical="center"/>
      <protection/>
    </xf>
    <xf numFmtId="49" fontId="1" fillId="0" borderId="8" xfId="17" applyNumberFormat="1" applyFont="1" applyFill="1" applyBorder="1" applyAlignment="1">
      <alignment horizontal="right" vertical="center"/>
    </xf>
    <xf numFmtId="49" fontId="1" fillId="0" borderId="8" xfId="17" applyNumberFormat="1" applyFont="1" applyFill="1" applyBorder="1" applyAlignment="1" quotePrefix="1">
      <alignment horizontal="right" vertical="center"/>
    </xf>
    <xf numFmtId="49" fontId="1" fillId="0" borderId="11" xfId="17" applyNumberFormat="1" applyFont="1" applyFill="1" applyBorder="1" applyAlignment="1">
      <alignment horizontal="center" vertical="center"/>
    </xf>
    <xf numFmtId="49" fontId="1" fillId="0" borderId="15" xfId="17" applyNumberFormat="1" applyFont="1" applyFill="1" applyBorder="1" applyAlignment="1" quotePrefix="1">
      <alignment horizontal="right" vertical="center"/>
    </xf>
    <xf numFmtId="49" fontId="1" fillId="0" borderId="3" xfId="17" applyNumberFormat="1" applyFont="1" applyFill="1" applyBorder="1" applyAlignment="1">
      <alignment horizontal="center" vertical="center"/>
    </xf>
    <xf numFmtId="49" fontId="1" fillId="0" borderId="8" xfId="17" applyNumberFormat="1" applyFont="1" applyFill="1" applyBorder="1" applyAlignment="1">
      <alignment vertical="center"/>
    </xf>
    <xf numFmtId="49" fontId="1" fillId="0" borderId="8" xfId="21" applyNumberFormat="1" applyFont="1" applyFill="1" applyBorder="1" applyAlignment="1">
      <alignment vertical="center"/>
      <protection/>
    </xf>
    <xf numFmtId="49" fontId="1" fillId="0" borderId="5" xfId="17" applyNumberFormat="1" applyFont="1" applyFill="1" applyBorder="1" applyAlignment="1" quotePrefix="1">
      <alignment horizontal="right" vertical="center"/>
    </xf>
    <xf numFmtId="38" fontId="1" fillId="0" borderId="2" xfId="17" applyFont="1" applyFill="1" applyBorder="1" applyAlignment="1" quotePrefix="1">
      <alignment horizontal="right" vertical="center"/>
    </xf>
    <xf numFmtId="38" fontId="1" fillId="0" borderId="6" xfId="17" applyFont="1" applyFill="1" applyBorder="1" applyAlignment="1">
      <alignment horizontal="distributed" vertical="center"/>
    </xf>
    <xf numFmtId="49" fontId="1" fillId="0" borderId="5" xfId="17" applyNumberFormat="1" applyFont="1" applyFill="1" applyBorder="1" applyAlignment="1">
      <alignment vertical="center"/>
    </xf>
    <xf numFmtId="49" fontId="1" fillId="0" borderId="2" xfId="17" applyNumberFormat="1" applyFont="1" applyFill="1" applyBorder="1" applyAlignment="1">
      <alignment horizontal="right" vertical="center"/>
    </xf>
    <xf numFmtId="0" fontId="1" fillId="0" borderId="8" xfId="21" applyFont="1" applyFill="1" applyBorder="1" applyAlignment="1">
      <alignment horizontal="center" vertical="center"/>
      <protection/>
    </xf>
    <xf numFmtId="49" fontId="1" fillId="0" borderId="11" xfId="17" applyNumberFormat="1" applyFont="1" applyFill="1" applyBorder="1" applyAlignment="1">
      <alignment vertical="center"/>
    </xf>
    <xf numFmtId="49" fontId="1" fillId="0" borderId="3" xfId="17" applyNumberFormat="1" applyFont="1" applyFill="1" applyBorder="1" applyAlignment="1">
      <alignment horizontal="right" vertical="center"/>
    </xf>
    <xf numFmtId="38" fontId="1" fillId="0" borderId="3" xfId="17" applyFont="1" applyFill="1" applyBorder="1" applyAlignment="1">
      <alignment horizontal="right" vertical="center"/>
    </xf>
    <xf numFmtId="49" fontId="1" fillId="0" borderId="5" xfId="17" applyNumberFormat="1" applyFont="1" applyFill="1" applyBorder="1" applyAlignment="1">
      <alignment horizontal="right" vertical="center"/>
    </xf>
    <xf numFmtId="38" fontId="1" fillId="0" borderId="2" xfId="17" applyFont="1" applyFill="1" applyBorder="1" applyAlignment="1">
      <alignment horizontal="right" vertical="center"/>
    </xf>
    <xf numFmtId="0" fontId="1" fillId="0" borderId="2" xfId="21" applyFont="1" applyFill="1" applyBorder="1" applyAlignment="1">
      <alignment horizontal="center" vertical="center" textRotation="255"/>
      <protection/>
    </xf>
    <xf numFmtId="0" fontId="1" fillId="0" borderId="8" xfId="21" applyFont="1" applyFill="1" applyBorder="1" applyAlignment="1" quotePrefix="1">
      <alignment horizontal="center" vertical="distributed"/>
      <protection/>
    </xf>
    <xf numFmtId="0" fontId="1" fillId="0" borderId="11" xfId="21" applyFont="1" applyFill="1" applyBorder="1" applyAlignment="1" quotePrefix="1">
      <alignment horizontal="center" vertical="distributed"/>
      <protection/>
    </xf>
    <xf numFmtId="0" fontId="1" fillId="0" borderId="3" xfId="21" applyFont="1" applyFill="1" applyBorder="1" applyAlignment="1" quotePrefix="1">
      <alignment horizontal="center" vertical="center"/>
      <protection/>
    </xf>
    <xf numFmtId="0" fontId="1" fillId="0" borderId="2" xfId="21" applyFont="1" applyFill="1" applyBorder="1" applyAlignment="1">
      <alignment horizontal="center" vertical="center"/>
      <protection/>
    </xf>
    <xf numFmtId="0" fontId="1" fillId="0" borderId="2" xfId="21" applyFont="1" applyFill="1" applyBorder="1" applyAlignment="1">
      <alignment horizontal="distributed" vertical="center"/>
      <protection/>
    </xf>
    <xf numFmtId="38" fontId="1" fillId="0" borderId="0" xfId="17" applyFont="1" applyFill="1" applyBorder="1" applyAlignment="1" quotePrefix="1">
      <alignment horizontal="center" vertical="center"/>
    </xf>
    <xf numFmtId="0" fontId="1" fillId="0" borderId="0" xfId="21" applyFont="1" applyFill="1" applyBorder="1" applyAlignment="1">
      <alignment horizontal="distributed" vertical="center"/>
      <protection/>
    </xf>
    <xf numFmtId="38" fontId="1" fillId="0" borderId="0" xfId="17" applyFont="1" applyFill="1" applyBorder="1" applyAlignment="1">
      <alignment horizontal="center" vertical="center"/>
    </xf>
    <xf numFmtId="38" fontId="1" fillId="0" borderId="3" xfId="17" applyFont="1" applyFill="1" applyBorder="1" applyAlignment="1" quotePrefix="1">
      <alignment horizontal="center" vertical="center"/>
    </xf>
    <xf numFmtId="0" fontId="1" fillId="0" borderId="12" xfId="21" applyFont="1" applyFill="1" applyBorder="1" applyAlignment="1" quotePrefix="1">
      <alignment horizontal="center" vertical="distributed"/>
      <protection/>
    </xf>
    <xf numFmtId="0" fontId="1" fillId="0" borderId="0" xfId="21" applyFont="1" applyFill="1" applyBorder="1" applyAlignment="1" quotePrefix="1">
      <alignment horizontal="center" vertical="distributed"/>
      <protection/>
    </xf>
    <xf numFmtId="0" fontId="1" fillId="0" borderId="8" xfId="21" applyFont="1" applyFill="1" applyBorder="1" applyAlignment="1">
      <alignment horizontal="center" vertical="distributed"/>
      <protection/>
    </xf>
    <xf numFmtId="0" fontId="1" fillId="0" borderId="11" xfId="21" applyFont="1" applyFill="1" applyBorder="1" applyAlignment="1">
      <alignment horizontal="center" vertical="distributed"/>
      <protection/>
    </xf>
    <xf numFmtId="0" fontId="5" fillId="0" borderId="0" xfId="21" applyFont="1" applyFill="1" applyAlignment="1">
      <alignment vertical="center"/>
      <protection/>
    </xf>
    <xf numFmtId="0" fontId="5" fillId="0" borderId="2" xfId="21" applyFont="1" applyFill="1" applyBorder="1" applyAlignment="1">
      <alignment vertical="center"/>
      <protection/>
    </xf>
    <xf numFmtId="0" fontId="1" fillId="0" borderId="3" xfId="21" applyFont="1" applyFill="1" applyBorder="1" applyAlignment="1">
      <alignment vertical="center"/>
      <protection/>
    </xf>
    <xf numFmtId="0" fontId="3" fillId="0" borderId="0" xfId="21" applyFont="1" applyFill="1" applyAlignment="1">
      <alignment vertical="center"/>
      <protection/>
    </xf>
    <xf numFmtId="217" fontId="1" fillId="2" borderId="15" xfId="21" applyNumberFormat="1" applyFont="1" applyFill="1" applyBorder="1" applyAlignment="1">
      <alignment vertical="center"/>
      <protection/>
    </xf>
    <xf numFmtId="217" fontId="1" fillId="2" borderId="3" xfId="21" applyNumberFormat="1" applyFont="1" applyFill="1" applyBorder="1" applyAlignment="1">
      <alignment vertical="center"/>
      <protection/>
    </xf>
    <xf numFmtId="217" fontId="1" fillId="2" borderId="3" xfId="21" applyNumberFormat="1" applyFont="1" applyFill="1" applyBorder="1" applyAlignment="1">
      <alignment horizontal="right" vertical="center"/>
      <protection/>
    </xf>
    <xf numFmtId="217" fontId="1" fillId="2" borderId="13" xfId="21" applyNumberFormat="1" applyFont="1" applyFill="1" applyBorder="1" applyAlignment="1">
      <alignment horizontal="right" vertical="center"/>
      <protection/>
    </xf>
    <xf numFmtId="191" fontId="12" fillId="2" borderId="14" xfId="25" applyNumberFormat="1" applyFont="1" applyFill="1" applyBorder="1" applyAlignment="1">
      <alignment horizontal="center" vertical="center"/>
      <protection/>
    </xf>
    <xf numFmtId="191" fontId="12" fillId="2" borderId="15" xfId="25" applyNumberFormat="1" applyFont="1" applyFill="1" applyBorder="1" applyAlignment="1">
      <alignment horizontal="center" vertical="center"/>
      <protection/>
    </xf>
    <xf numFmtId="191" fontId="12" fillId="2" borderId="22" xfId="25" applyNumberFormat="1" applyFont="1" applyFill="1" applyBorder="1" applyAlignment="1">
      <alignment horizontal="center" vertical="center"/>
      <protection/>
    </xf>
    <xf numFmtId="191" fontId="12" fillId="2" borderId="23" xfId="25" applyNumberFormat="1" applyFont="1" applyFill="1" applyBorder="1" applyAlignment="1">
      <alignment horizontal="center" vertical="center"/>
      <protection/>
    </xf>
    <xf numFmtId="191" fontId="12" fillId="2" borderId="24" xfId="25" applyNumberFormat="1" applyFont="1" applyFill="1" applyBorder="1" applyAlignment="1">
      <alignment horizontal="center" vertical="center"/>
      <protection/>
    </xf>
    <xf numFmtId="217" fontId="1" fillId="2" borderId="12" xfId="21" applyNumberFormat="1" applyFont="1" applyFill="1" applyBorder="1" applyAlignment="1">
      <alignment vertical="center"/>
      <protection/>
    </xf>
    <xf numFmtId="217" fontId="1" fillId="2" borderId="0" xfId="21" applyNumberFormat="1" applyFont="1" applyFill="1" applyBorder="1" applyAlignment="1">
      <alignment vertical="center"/>
      <protection/>
    </xf>
    <xf numFmtId="217" fontId="1" fillId="2" borderId="0" xfId="21" applyNumberFormat="1" applyFont="1" applyFill="1" applyBorder="1" applyAlignment="1">
      <alignment horizontal="right" vertical="center"/>
      <protection/>
    </xf>
    <xf numFmtId="217" fontId="1" fillId="2" borderId="18" xfId="21" applyNumberFormat="1" applyFont="1" applyFill="1" applyBorder="1" applyAlignment="1">
      <alignment horizontal="right" vertical="center"/>
      <protection/>
    </xf>
    <xf numFmtId="191" fontId="13" fillId="2" borderId="25" xfId="25" applyNumberFormat="1" applyFont="1" applyFill="1" applyBorder="1" applyAlignment="1">
      <alignment horizontal="center" vertical="center" shrinkToFit="1"/>
      <protection/>
    </xf>
    <xf numFmtId="191" fontId="13" fillId="2" borderId="12" xfId="25" applyNumberFormat="1" applyFont="1" applyFill="1" applyBorder="1" applyAlignment="1">
      <alignment horizontal="center" vertical="center" shrinkToFit="1"/>
      <protection/>
    </xf>
    <xf numFmtId="191" fontId="13" fillId="2" borderId="26" xfId="25" applyNumberFormat="1" applyFont="1" applyFill="1" applyBorder="1" applyAlignment="1">
      <alignment horizontal="center" vertical="center" shrinkToFit="1"/>
      <protection/>
    </xf>
    <xf numFmtId="191" fontId="13" fillId="2" borderId="27" xfId="25" applyNumberFormat="1" applyFont="1" applyFill="1" applyBorder="1" applyAlignment="1">
      <alignment horizontal="center" vertical="center" shrinkToFit="1"/>
      <protection/>
    </xf>
    <xf numFmtId="217" fontId="1" fillId="2" borderId="5" xfId="21" applyNumberFormat="1" applyFont="1" applyFill="1" applyBorder="1" applyAlignment="1">
      <alignment vertical="center"/>
      <protection/>
    </xf>
    <xf numFmtId="217" fontId="1" fillId="2" borderId="2" xfId="21" applyNumberFormat="1" applyFont="1" applyFill="1" applyBorder="1" applyAlignment="1">
      <alignment vertical="center"/>
      <protection/>
    </xf>
    <xf numFmtId="217" fontId="1" fillId="2" borderId="6" xfId="21" applyNumberFormat="1" applyFont="1" applyFill="1" applyBorder="1" applyAlignment="1">
      <alignment horizontal="right" vertical="center"/>
      <protection/>
    </xf>
    <xf numFmtId="217" fontId="13" fillId="2" borderId="4" xfId="21" applyNumberFormat="1" applyFont="1" applyFill="1" applyBorder="1" applyAlignment="1">
      <alignment horizontal="distributed" vertical="center"/>
      <protection/>
    </xf>
    <xf numFmtId="217" fontId="13" fillId="2" borderId="5" xfId="21" applyNumberFormat="1" applyFont="1" applyFill="1" applyBorder="1" applyAlignment="1">
      <alignment horizontal="distributed" vertical="center"/>
      <protection/>
    </xf>
    <xf numFmtId="217" fontId="1" fillId="2" borderId="28" xfId="21" applyNumberFormat="1" applyFont="1" applyFill="1" applyBorder="1" applyAlignment="1">
      <alignment vertical="center"/>
      <protection/>
    </xf>
    <xf numFmtId="217" fontId="1" fillId="2" borderId="4" xfId="21" applyNumberFormat="1" applyFont="1" applyFill="1" applyBorder="1" applyAlignment="1">
      <alignment vertical="center"/>
      <protection/>
    </xf>
    <xf numFmtId="217" fontId="1" fillId="2" borderId="29" xfId="21" applyNumberFormat="1" applyFont="1" applyFill="1" applyBorder="1" applyAlignment="1">
      <alignment vertical="center"/>
      <protection/>
    </xf>
    <xf numFmtId="217" fontId="1" fillId="2" borderId="3" xfId="21" applyNumberFormat="1" applyFont="1" applyFill="1" applyBorder="1" applyAlignment="1">
      <alignment horizontal="left" vertical="center"/>
      <protection/>
    </xf>
    <xf numFmtId="217" fontId="1" fillId="2" borderId="0" xfId="21" applyNumberFormat="1" applyFont="1" applyFill="1" applyBorder="1" applyAlignment="1">
      <alignment horizontal="left" vertical="center"/>
      <protection/>
    </xf>
    <xf numFmtId="217" fontId="1" fillId="2" borderId="15" xfId="21" applyNumberFormat="1" applyFont="1" applyFill="1" applyBorder="1" applyAlignment="1">
      <alignment horizontal="center" vertical="center"/>
      <protection/>
    </xf>
    <xf numFmtId="217" fontId="1" fillId="2" borderId="3" xfId="21" applyNumberFormat="1" applyFont="1" applyFill="1" applyBorder="1" applyAlignment="1">
      <alignment horizontal="center" vertical="center"/>
      <protection/>
    </xf>
    <xf numFmtId="217" fontId="1" fillId="2" borderId="12" xfId="21" applyNumberFormat="1" applyFont="1" applyFill="1" applyBorder="1" applyAlignment="1">
      <alignment horizontal="center" vertical="center"/>
      <protection/>
    </xf>
    <xf numFmtId="217" fontId="1" fillId="2" borderId="0" xfId="21" applyNumberFormat="1" applyFont="1" applyFill="1" applyBorder="1" applyAlignment="1">
      <alignment horizontal="center" vertical="center"/>
      <protection/>
    </xf>
    <xf numFmtId="217" fontId="1" fillId="2" borderId="5" xfId="21" applyNumberFormat="1" applyFont="1" applyFill="1" applyBorder="1" applyAlignment="1">
      <alignment horizontal="center" vertical="center"/>
      <protection/>
    </xf>
    <xf numFmtId="217" fontId="1" fillId="2" borderId="2" xfId="21" applyNumberFormat="1" applyFont="1" applyFill="1" applyBorder="1" applyAlignment="1">
      <alignment horizontal="center" vertical="center"/>
      <protection/>
    </xf>
    <xf numFmtId="0" fontId="1" fillId="2" borderId="13" xfId="21" applyFont="1" applyFill="1" applyBorder="1" applyAlignment="1">
      <alignment vertical="center"/>
      <protection/>
    </xf>
    <xf numFmtId="0" fontId="1" fillId="2" borderId="18" xfId="21" applyFont="1" applyFill="1" applyBorder="1" applyAlignment="1">
      <alignment vertical="center"/>
      <protection/>
    </xf>
    <xf numFmtId="217" fontId="1" fillId="2" borderId="2" xfId="21" applyNumberFormat="1" applyFont="1" applyFill="1" applyBorder="1" applyAlignment="1">
      <alignment horizontal="right" vertical="center"/>
      <protection/>
    </xf>
    <xf numFmtId="0" fontId="1" fillId="2" borderId="6" xfId="21" applyFont="1" applyFill="1" applyBorder="1" applyAlignment="1">
      <alignment vertical="center"/>
      <protection/>
    </xf>
    <xf numFmtId="0" fontId="1" fillId="0" borderId="11" xfId="21" applyFont="1" applyFill="1" applyBorder="1" applyAlignment="1">
      <alignment horizontal="right" vertical="center" shrinkToFit="1"/>
      <protection/>
    </xf>
    <xf numFmtId="0" fontId="12" fillId="0" borderId="0" xfId="21" applyFont="1" applyFill="1" applyAlignment="1">
      <alignment horizontal="right" vertical="center"/>
      <protection/>
    </xf>
    <xf numFmtId="38" fontId="1" fillId="0" borderId="0" xfId="17" applyFont="1" applyAlignment="1">
      <alignment vertical="center"/>
    </xf>
    <xf numFmtId="38" fontId="1" fillId="0" borderId="0" xfId="17" applyFont="1" applyAlignment="1">
      <alignment horizontal="center" vertical="center"/>
    </xf>
    <xf numFmtId="38" fontId="1" fillId="0" borderId="0" xfId="17" applyFont="1" applyAlignment="1">
      <alignment horizontal="right" vertical="center"/>
    </xf>
    <xf numFmtId="38" fontId="1" fillId="0" borderId="3" xfId="17" applyFont="1" applyBorder="1" applyAlignment="1">
      <alignment vertical="center"/>
    </xf>
    <xf numFmtId="38" fontId="1" fillId="0" borderId="3" xfId="17" applyFont="1" applyBorder="1" applyAlignment="1">
      <alignment horizontal="center" vertical="center"/>
    </xf>
    <xf numFmtId="191" fontId="1" fillId="2" borderId="14" xfId="25" applyNumberFormat="1" applyFont="1" applyFill="1" applyBorder="1" applyAlignment="1">
      <alignment horizontal="center" vertical="center"/>
      <protection/>
    </xf>
    <xf numFmtId="191" fontId="1" fillId="2" borderId="15" xfId="25" applyNumberFormat="1" applyFont="1" applyFill="1" applyBorder="1" applyAlignment="1">
      <alignment horizontal="center" vertical="center"/>
      <protection/>
    </xf>
    <xf numFmtId="191" fontId="1" fillId="2" borderId="22" xfId="25" applyNumberFormat="1" applyFont="1" applyFill="1" applyBorder="1" applyAlignment="1">
      <alignment horizontal="center" vertical="center"/>
      <protection/>
    </xf>
    <xf numFmtId="191" fontId="1" fillId="2" borderId="23" xfId="25" applyNumberFormat="1" applyFont="1" applyFill="1" applyBorder="1" applyAlignment="1">
      <alignment horizontal="center" vertical="center"/>
      <protection/>
    </xf>
    <xf numFmtId="191" fontId="1" fillId="2" borderId="24" xfId="25" applyNumberFormat="1" applyFont="1" applyFill="1" applyBorder="1" applyAlignment="1">
      <alignment horizontal="center" vertical="center"/>
      <protection/>
    </xf>
    <xf numFmtId="38" fontId="1" fillId="0" borderId="0" xfId="17" applyFont="1" applyBorder="1" applyAlignment="1">
      <alignment vertical="center"/>
    </xf>
    <xf numFmtId="38" fontId="1" fillId="0" borderId="0" xfId="17" applyFont="1" applyBorder="1" applyAlignment="1">
      <alignment horizontal="center" vertical="center"/>
    </xf>
    <xf numFmtId="191" fontId="1" fillId="2" borderId="25" xfId="25" applyNumberFormat="1" applyFont="1" applyFill="1" applyBorder="1" applyAlignment="1">
      <alignment horizontal="center" vertical="center" shrinkToFit="1"/>
      <protection/>
    </xf>
    <xf numFmtId="191" fontId="1" fillId="2" borderId="12" xfId="25" applyNumberFormat="1" applyFont="1" applyFill="1" applyBorder="1" applyAlignment="1">
      <alignment horizontal="center" vertical="center" shrinkToFit="1"/>
      <protection/>
    </xf>
    <xf numFmtId="191" fontId="1" fillId="2" borderId="26" xfId="25" applyNumberFormat="1" applyFont="1" applyFill="1" applyBorder="1" applyAlignment="1">
      <alignment horizontal="center" vertical="center" shrinkToFit="1"/>
      <protection/>
    </xf>
    <xf numFmtId="191" fontId="1" fillId="2" borderId="27" xfId="25" applyNumberFormat="1" applyFont="1" applyFill="1" applyBorder="1" applyAlignment="1">
      <alignment horizontal="center" vertical="center" shrinkToFit="1"/>
      <protection/>
    </xf>
    <xf numFmtId="217" fontId="1" fillId="2" borderId="4" xfId="21" applyNumberFormat="1" applyFont="1" applyFill="1" applyBorder="1" applyAlignment="1">
      <alignment horizontal="distributed" vertical="center"/>
      <protection/>
    </xf>
    <xf numFmtId="217" fontId="1" fillId="2" borderId="5" xfId="21" applyNumberFormat="1" applyFont="1" applyFill="1" applyBorder="1" applyAlignment="1">
      <alignment horizontal="distributed" vertical="center"/>
      <protection/>
    </xf>
    <xf numFmtId="38" fontId="1" fillId="0" borderId="8" xfId="17" applyFont="1" applyBorder="1" applyAlignment="1">
      <alignment vertical="center"/>
    </xf>
    <xf numFmtId="38" fontId="1" fillId="0" borderId="11" xfId="17" applyFont="1" applyBorder="1" applyAlignment="1">
      <alignment vertical="center"/>
    </xf>
    <xf numFmtId="38" fontId="1" fillId="0" borderId="11" xfId="17" applyFont="1" applyBorder="1" applyAlignment="1">
      <alignment horizontal="center" vertical="center"/>
    </xf>
    <xf numFmtId="38" fontId="1" fillId="0" borderId="30" xfId="17" applyFont="1" applyBorder="1" applyAlignment="1">
      <alignment vertical="center"/>
    </xf>
    <xf numFmtId="38" fontId="1" fillId="0" borderId="31" xfId="17" applyFont="1" applyBorder="1" applyAlignment="1">
      <alignment vertical="center"/>
    </xf>
    <xf numFmtId="38" fontId="1" fillId="0" borderId="31" xfId="17" applyFont="1" applyBorder="1" applyAlignment="1">
      <alignment horizontal="center" vertical="center"/>
    </xf>
    <xf numFmtId="38" fontId="1" fillId="0" borderId="32" xfId="17" applyFont="1" applyBorder="1" applyAlignment="1">
      <alignment vertical="center"/>
    </xf>
    <xf numFmtId="38" fontId="1" fillId="0" borderId="33" xfId="17" applyFont="1" applyBorder="1" applyAlignment="1">
      <alignment vertical="center"/>
    </xf>
    <xf numFmtId="38" fontId="1" fillId="0" borderId="33" xfId="17" applyFont="1" applyBorder="1" applyAlignment="1">
      <alignment horizontal="center" vertical="center"/>
    </xf>
    <xf numFmtId="38" fontId="1" fillId="0" borderId="34" xfId="17" applyFont="1" applyBorder="1" applyAlignment="1">
      <alignment horizontal="center" vertical="center"/>
    </xf>
    <xf numFmtId="38" fontId="1" fillId="0" borderId="35" xfId="17"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38" fontId="0" fillId="0" borderId="0" xfId="17" applyFont="1" applyAlignment="1">
      <alignment vertical="center"/>
    </xf>
    <xf numFmtId="38" fontId="1" fillId="2" borderId="15" xfId="17" applyFont="1" applyFill="1" applyBorder="1" applyAlignment="1">
      <alignment vertical="center"/>
    </xf>
    <xf numFmtId="38" fontId="1" fillId="2" borderId="3" xfId="17" applyFont="1" applyFill="1" applyBorder="1" applyAlignment="1">
      <alignment vertical="center"/>
    </xf>
    <xf numFmtId="38" fontId="1" fillId="2" borderId="3" xfId="17" applyFont="1" applyFill="1" applyBorder="1" applyAlignment="1">
      <alignment horizontal="center" vertical="center"/>
    </xf>
    <xf numFmtId="38" fontId="1" fillId="2" borderId="12" xfId="17" applyFont="1" applyFill="1" applyBorder="1" applyAlignment="1">
      <alignment vertical="center"/>
    </xf>
    <xf numFmtId="38" fontId="1" fillId="2" borderId="0" xfId="17" applyFont="1" applyFill="1" applyBorder="1" applyAlignment="1">
      <alignment vertical="center"/>
    </xf>
    <xf numFmtId="38" fontId="1" fillId="2" borderId="0" xfId="17" applyFont="1" applyFill="1" applyBorder="1" applyAlignment="1">
      <alignment horizontal="center" vertical="center"/>
    </xf>
    <xf numFmtId="38" fontId="1" fillId="2" borderId="5" xfId="17" applyFont="1" applyFill="1" applyBorder="1" applyAlignment="1">
      <alignment vertical="center"/>
    </xf>
    <xf numFmtId="38" fontId="1" fillId="2" borderId="2" xfId="17" applyFont="1" applyFill="1" applyBorder="1" applyAlignment="1">
      <alignment vertical="center"/>
    </xf>
    <xf numFmtId="38" fontId="1" fillId="2" borderId="2" xfId="17" applyFont="1" applyFill="1" applyBorder="1" applyAlignment="1">
      <alignment horizontal="center" vertical="center"/>
    </xf>
    <xf numFmtId="0" fontId="1" fillId="0" borderId="5" xfId="21" applyFont="1" applyFill="1" applyBorder="1" applyAlignment="1">
      <alignment horizontal="center" vertical="center"/>
      <protection/>
    </xf>
    <xf numFmtId="0" fontId="1" fillId="0" borderId="12" xfId="21" applyFont="1" applyFill="1" applyBorder="1" applyAlignment="1">
      <alignment horizontal="center" vertical="center"/>
      <protection/>
    </xf>
    <xf numFmtId="0" fontId="1" fillId="0" borderId="36" xfId="21" applyFont="1" applyFill="1" applyBorder="1" applyAlignment="1">
      <alignment vertical="center"/>
      <protection/>
    </xf>
    <xf numFmtId="0" fontId="1" fillId="0" borderId="37" xfId="21" applyFont="1" applyFill="1" applyBorder="1" applyAlignment="1">
      <alignment vertical="center"/>
      <protection/>
    </xf>
    <xf numFmtId="0" fontId="1" fillId="0" borderId="38" xfId="21" applyFont="1" applyFill="1" applyBorder="1" applyAlignment="1">
      <alignment vertical="center"/>
      <protection/>
    </xf>
    <xf numFmtId="38" fontId="1" fillId="0" borderId="0" xfId="17" applyFont="1" applyAlignment="1">
      <alignment/>
    </xf>
    <xf numFmtId="38" fontId="16" fillId="0" borderId="11" xfId="17" applyFont="1" applyBorder="1" applyAlignment="1">
      <alignment horizontal="center" vertical="center"/>
    </xf>
    <xf numFmtId="38" fontId="4" fillId="0" borderId="0" xfId="17" applyFont="1" applyAlignment="1">
      <alignment vertical="center"/>
    </xf>
    <xf numFmtId="38" fontId="4" fillId="0" borderId="0" xfId="17" applyFont="1" applyAlignment="1">
      <alignment horizontal="left" vertical="center"/>
    </xf>
    <xf numFmtId="0" fontId="5" fillId="0" borderId="25" xfId="0" applyFont="1" applyBorder="1" applyAlignment="1">
      <alignment vertical="center" wrapText="1"/>
    </xf>
    <xf numFmtId="0" fontId="5" fillId="0" borderId="4" xfId="0" applyFont="1" applyBorder="1" applyAlignment="1">
      <alignment vertical="center" wrapText="1"/>
    </xf>
    <xf numFmtId="0" fontId="0" fillId="0" borderId="1" xfId="23" applyFont="1" applyBorder="1" applyAlignment="1">
      <alignment horizontal="distributed" vertical="center" wrapText="1"/>
      <protection/>
    </xf>
    <xf numFmtId="0" fontId="0" fillId="0" borderId="14" xfId="23" applyFont="1" applyBorder="1">
      <alignment vertical="center"/>
      <protection/>
    </xf>
    <xf numFmtId="38" fontId="18" fillId="0" borderId="0" xfId="17" applyFont="1" applyAlignment="1">
      <alignment vertical="center"/>
    </xf>
    <xf numFmtId="0" fontId="0" fillId="0" borderId="0" xfId="0" applyBorder="1" applyAlignment="1">
      <alignment vertical="center"/>
    </xf>
    <xf numFmtId="0" fontId="0" fillId="0" borderId="2" xfId="22" applyBorder="1">
      <alignment vertical="center"/>
      <protection/>
    </xf>
    <xf numFmtId="0" fontId="5" fillId="0" borderId="2" xfId="22" applyFont="1" applyBorder="1">
      <alignment vertical="center"/>
      <protection/>
    </xf>
    <xf numFmtId="0" fontId="0" fillId="2" borderId="15" xfId="22" applyFont="1" applyFill="1" applyBorder="1" applyAlignment="1">
      <alignment vertical="center"/>
      <protection/>
    </xf>
    <xf numFmtId="0" fontId="0" fillId="2" borderId="3" xfId="22" applyFont="1" applyFill="1" applyBorder="1" applyAlignment="1">
      <alignment vertical="center"/>
      <protection/>
    </xf>
    <xf numFmtId="0" fontId="0" fillId="2" borderId="13" xfId="22" applyFont="1" applyFill="1" applyBorder="1" applyAlignment="1">
      <alignment vertical="center"/>
      <protection/>
    </xf>
    <xf numFmtId="0" fontId="0" fillId="2" borderId="8" xfId="22" applyFont="1" applyFill="1" applyBorder="1" applyAlignment="1">
      <alignment vertical="center"/>
      <protection/>
    </xf>
    <xf numFmtId="0" fontId="0" fillId="2" borderId="11" xfId="22" applyFont="1" applyFill="1" applyBorder="1" applyAlignment="1">
      <alignment vertical="center"/>
      <protection/>
    </xf>
    <xf numFmtId="0" fontId="0" fillId="2" borderId="7" xfId="22" applyFont="1" applyFill="1" applyBorder="1" applyAlignment="1">
      <alignment vertical="center"/>
      <protection/>
    </xf>
    <xf numFmtId="0" fontId="0" fillId="0" borderId="0" xfId="0" applyFill="1" applyBorder="1" applyAlignment="1">
      <alignment vertical="center"/>
    </xf>
    <xf numFmtId="0" fontId="0" fillId="0" borderId="2" xfId="0" applyFill="1" applyBorder="1" applyAlignment="1">
      <alignment vertical="center"/>
    </xf>
    <xf numFmtId="0" fontId="1" fillId="0" borderId="0" xfId="26">
      <alignment vertical="center"/>
      <protection/>
    </xf>
    <xf numFmtId="0" fontId="1" fillId="0" borderId="39" xfId="26" applyBorder="1">
      <alignment vertical="center"/>
      <protection/>
    </xf>
    <xf numFmtId="0" fontId="1" fillId="0" borderId="40" xfId="26" applyBorder="1">
      <alignment vertical="center"/>
      <protection/>
    </xf>
    <xf numFmtId="0" fontId="1" fillId="0" borderId="41" xfId="26" applyBorder="1">
      <alignment vertical="center"/>
      <protection/>
    </xf>
    <xf numFmtId="0" fontId="1" fillId="0" borderId="42" xfId="26" applyBorder="1">
      <alignment vertical="center"/>
      <protection/>
    </xf>
    <xf numFmtId="0" fontId="1" fillId="0" borderId="43" xfId="26" applyBorder="1">
      <alignment vertical="center"/>
      <protection/>
    </xf>
    <xf numFmtId="0" fontId="20" fillId="0" borderId="41" xfId="26" applyFont="1" applyBorder="1">
      <alignment vertical="center"/>
      <protection/>
    </xf>
    <xf numFmtId="0" fontId="20" fillId="0" borderId="0" xfId="26" applyFont="1" applyBorder="1">
      <alignment vertical="center"/>
      <protection/>
    </xf>
    <xf numFmtId="0" fontId="1" fillId="0" borderId="0" xfId="26" applyBorder="1">
      <alignment vertical="center"/>
      <protection/>
    </xf>
    <xf numFmtId="0" fontId="1" fillId="0" borderId="44" xfId="26" applyBorder="1">
      <alignment vertical="center"/>
      <protection/>
    </xf>
    <xf numFmtId="0" fontId="1" fillId="0" borderId="45" xfId="26" applyBorder="1">
      <alignment vertical="center"/>
      <protection/>
    </xf>
    <xf numFmtId="0" fontId="1" fillId="0" borderId="46" xfId="26" applyBorder="1">
      <alignment vertical="center"/>
      <protection/>
    </xf>
    <xf numFmtId="0" fontId="1" fillId="0" borderId="47" xfId="26" applyFont="1" applyBorder="1" applyAlignment="1">
      <alignment horizontal="center" vertical="center" wrapText="1"/>
      <protection/>
    </xf>
    <xf numFmtId="0" fontId="1" fillId="0" borderId="0" xfId="26" applyFill="1" applyBorder="1">
      <alignment vertical="center"/>
      <protection/>
    </xf>
    <xf numFmtId="0" fontId="1" fillId="0" borderId="0" xfId="26" applyFont="1" applyFill="1" applyBorder="1">
      <alignment vertical="center"/>
      <protection/>
    </xf>
    <xf numFmtId="0" fontId="1" fillId="0" borderId="18" xfId="21" applyFont="1" applyFill="1" applyBorder="1" applyAlignment="1">
      <alignment horizontal="right" vertical="center"/>
      <protection/>
    </xf>
    <xf numFmtId="0" fontId="1" fillId="0" borderId="0" xfId="26" applyFill="1" applyBorder="1" applyAlignment="1">
      <alignment vertical="center"/>
      <protection/>
    </xf>
    <xf numFmtId="0" fontId="20" fillId="0" borderId="0" xfId="26" applyFont="1" applyFill="1" applyBorder="1" applyAlignment="1">
      <alignment horizontal="center" vertical="center" textRotation="255" wrapText="1"/>
      <protection/>
    </xf>
    <xf numFmtId="0" fontId="1" fillId="0" borderId="0" xfId="26" applyFill="1">
      <alignment vertical="center"/>
      <protection/>
    </xf>
    <xf numFmtId="0" fontId="0" fillId="0" borderId="6" xfId="0" applyFill="1" applyBorder="1" applyAlignment="1">
      <alignment vertical="center"/>
    </xf>
    <xf numFmtId="0" fontId="1" fillId="0" borderId="48" xfId="26" applyFont="1" applyFill="1" applyBorder="1" applyAlignment="1">
      <alignment vertical="center" wrapText="1"/>
      <protection/>
    </xf>
    <xf numFmtId="0" fontId="0" fillId="0" borderId="49" xfId="0" applyFill="1" applyBorder="1" applyAlignment="1">
      <alignment vertical="center"/>
    </xf>
    <xf numFmtId="0" fontId="1" fillId="0" borderId="4" xfId="26" applyFill="1" applyBorder="1">
      <alignment vertical="center"/>
      <protection/>
    </xf>
    <xf numFmtId="0" fontId="1" fillId="0" borderId="29" xfId="26" applyFill="1" applyBorder="1">
      <alignment vertical="center"/>
      <protection/>
    </xf>
    <xf numFmtId="0" fontId="1" fillId="0" borderId="28" xfId="26" applyFill="1" applyBorder="1">
      <alignment vertical="center"/>
      <protection/>
    </xf>
    <xf numFmtId="0" fontId="1" fillId="0" borderId="50" xfId="26" applyFont="1" applyFill="1" applyBorder="1">
      <alignment vertical="center"/>
      <protection/>
    </xf>
    <xf numFmtId="0" fontId="1" fillId="0" borderId="51" xfId="26" applyFill="1" applyBorder="1">
      <alignment vertical="center"/>
      <protection/>
    </xf>
    <xf numFmtId="0" fontId="1" fillId="0" borderId="15" xfId="21" applyFont="1" applyFill="1" applyBorder="1" applyAlignment="1">
      <alignment horizontal="left" vertical="center"/>
      <protection/>
    </xf>
    <xf numFmtId="0" fontId="1" fillId="0" borderId="5" xfId="21" applyFont="1" applyFill="1" applyBorder="1" applyAlignment="1">
      <alignment horizontal="left" vertical="center"/>
      <protection/>
    </xf>
    <xf numFmtId="0" fontId="0" fillId="0" borderId="0" xfId="0" applyBorder="1" applyAlignment="1">
      <alignment horizontal="right"/>
    </xf>
    <xf numFmtId="0" fontId="1" fillId="0" borderId="3" xfId="21" applyFont="1" applyFill="1" applyBorder="1" applyAlignment="1">
      <alignment horizontal="right" vertical="center"/>
      <protection/>
    </xf>
    <xf numFmtId="0" fontId="1" fillId="0" borderId="12" xfId="21" applyFont="1" applyFill="1" applyBorder="1" applyAlignment="1">
      <alignment horizontal="left" vertical="center"/>
      <protection/>
    </xf>
    <xf numFmtId="38" fontId="1" fillId="0" borderId="34" xfId="17" applyFont="1" applyBorder="1" applyAlignment="1">
      <alignment vertical="center" shrinkToFit="1"/>
    </xf>
    <xf numFmtId="38" fontId="1" fillId="0" borderId="33" xfId="17" applyFont="1" applyBorder="1" applyAlignment="1">
      <alignment vertical="center" shrinkToFit="1"/>
    </xf>
    <xf numFmtId="38" fontId="1" fillId="0" borderId="52" xfId="17" applyFont="1" applyBorder="1" applyAlignment="1">
      <alignment vertical="center"/>
    </xf>
    <xf numFmtId="38" fontId="1" fillId="0" borderId="53" xfId="17" applyFont="1" applyBorder="1" applyAlignment="1">
      <alignment vertical="center"/>
    </xf>
    <xf numFmtId="38" fontId="1" fillId="0" borderId="54" xfId="17" applyFont="1" applyBorder="1" applyAlignment="1">
      <alignment vertical="center"/>
    </xf>
    <xf numFmtId="38" fontId="1" fillId="0" borderId="55" xfId="17" applyFont="1" applyBorder="1" applyAlignment="1">
      <alignment vertical="center"/>
    </xf>
    <xf numFmtId="38" fontId="1" fillId="0" borderId="54" xfId="17" applyFont="1" applyFill="1" applyBorder="1" applyAlignment="1">
      <alignment vertical="center"/>
    </xf>
    <xf numFmtId="38" fontId="1" fillId="0" borderId="34" xfId="17" applyFont="1" applyFill="1" applyBorder="1" applyAlignment="1">
      <alignment vertical="center" shrinkToFit="1"/>
    </xf>
    <xf numFmtId="38" fontId="1" fillId="0" borderId="34" xfId="17" applyFont="1" applyFill="1" applyBorder="1" applyAlignment="1">
      <alignment horizontal="center" vertical="center"/>
    </xf>
    <xf numFmtId="38" fontId="1" fillId="0" borderId="52" xfId="17" applyFont="1" applyFill="1" applyBorder="1" applyAlignment="1">
      <alignment vertical="center"/>
    </xf>
    <xf numFmtId="38" fontId="1" fillId="0" borderId="53" xfId="17" applyFont="1" applyFill="1" applyBorder="1" applyAlignment="1">
      <alignment vertical="center"/>
    </xf>
    <xf numFmtId="38" fontId="1" fillId="0" borderId="33" xfId="17" applyFont="1" applyFill="1" applyBorder="1" applyAlignment="1">
      <alignment vertical="center" shrinkToFit="1"/>
    </xf>
    <xf numFmtId="38" fontId="1" fillId="0" borderId="56" xfId="17" applyFont="1" applyFill="1" applyBorder="1" applyAlignment="1">
      <alignment vertical="center"/>
    </xf>
    <xf numFmtId="38" fontId="1" fillId="0" borderId="35" xfId="17" applyFont="1" applyFill="1" applyBorder="1" applyAlignment="1">
      <alignment horizontal="center" vertical="center"/>
    </xf>
    <xf numFmtId="0" fontId="1" fillId="0" borderId="57" xfId="26" applyFont="1" applyBorder="1" applyAlignment="1">
      <alignment horizontal="center" vertical="center"/>
      <protection/>
    </xf>
    <xf numFmtId="0" fontId="0" fillId="0" borderId="1" xfId="0" applyFill="1" applyBorder="1" applyAlignment="1">
      <alignment horizontal="right" vertical="center"/>
    </xf>
    <xf numFmtId="0" fontId="0" fillId="0" borderId="8" xfId="0" applyFill="1" applyBorder="1" applyAlignment="1">
      <alignment horizontal="right" vertical="center"/>
    </xf>
    <xf numFmtId="0" fontId="0" fillId="0" borderId="9" xfId="0" applyFill="1" applyBorder="1" applyAlignment="1">
      <alignment vertical="center"/>
    </xf>
    <xf numFmtId="0" fontId="0" fillId="0" borderId="10" xfId="0" applyFill="1" applyBorder="1" applyAlignment="1">
      <alignment vertical="center"/>
    </xf>
    <xf numFmtId="0" fontId="4" fillId="0" borderId="0" xfId="22" applyFont="1" applyFill="1" applyBorder="1" applyAlignment="1">
      <alignment vertical="center"/>
      <protection/>
    </xf>
    <xf numFmtId="0" fontId="0" fillId="0" borderId="0" xfId="22" applyFont="1" applyFill="1" applyBorder="1" applyAlignment="1">
      <alignment horizontal="center" vertical="center" shrinkToFit="1"/>
      <protection/>
    </xf>
    <xf numFmtId="0" fontId="0" fillId="0" borderId="0" xfId="22" applyFont="1" applyFill="1" applyBorder="1" applyAlignment="1">
      <alignment vertical="center"/>
      <protection/>
    </xf>
    <xf numFmtId="0" fontId="0" fillId="0" borderId="0" xfId="22" applyFont="1" applyFill="1" applyBorder="1" applyAlignment="1">
      <alignment horizontal="center" vertical="center"/>
      <protection/>
    </xf>
    <xf numFmtId="0" fontId="0" fillId="0" borderId="0" xfId="22" applyFont="1" applyBorder="1" applyAlignment="1">
      <alignment horizontal="center" vertical="center"/>
      <protection/>
    </xf>
    <xf numFmtId="0" fontId="5" fillId="2" borderId="8" xfId="0" applyFont="1" applyFill="1" applyBorder="1" applyAlignment="1">
      <alignment horizontal="distributed" vertical="center"/>
    </xf>
    <xf numFmtId="0" fontId="0" fillId="0" borderId="0" xfId="0" applyFont="1" applyAlignment="1">
      <alignment horizontal="distributed" vertical="center" indent="1"/>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4" fillId="0" borderId="61" xfId="0" applyFont="1" applyBorder="1" applyAlignment="1">
      <alignment vertical="center"/>
    </xf>
    <xf numFmtId="0" fontId="0" fillId="0" borderId="61" xfId="0" applyBorder="1" applyAlignment="1">
      <alignment vertical="center"/>
    </xf>
    <xf numFmtId="38" fontId="18" fillId="0" borderId="0" xfId="17" applyFont="1" applyAlignment="1">
      <alignment horizontal="center" vertical="center"/>
    </xf>
    <xf numFmtId="38" fontId="14" fillId="0" borderId="0" xfId="17" applyFont="1" applyAlignment="1">
      <alignment horizontal="center" vertical="center"/>
    </xf>
    <xf numFmtId="38" fontId="18" fillId="0" borderId="0" xfId="17" applyFont="1" applyAlignment="1">
      <alignment horizontal="left" vertical="center"/>
    </xf>
    <xf numFmtId="0" fontId="1" fillId="0" borderId="0" xfId="26" applyFont="1" applyFill="1" applyAlignment="1">
      <alignment vertical="center" wrapText="1"/>
      <protection/>
    </xf>
    <xf numFmtId="0" fontId="1" fillId="0" borderId="0" xfId="26" applyFont="1" applyAlignment="1">
      <alignment vertical="center" wrapText="1"/>
      <protection/>
    </xf>
    <xf numFmtId="38" fontId="1" fillId="0" borderId="62" xfId="17" applyFont="1" applyFill="1" applyBorder="1" applyAlignment="1">
      <alignment vertical="center"/>
    </xf>
    <xf numFmtId="38" fontId="1" fillId="0" borderId="32" xfId="17" applyFont="1" applyFill="1" applyBorder="1" applyAlignment="1">
      <alignment vertical="center"/>
    </xf>
    <xf numFmtId="38" fontId="1" fillId="0" borderId="63" xfId="17" applyFont="1" applyFill="1" applyBorder="1" applyAlignment="1">
      <alignment vertical="center"/>
    </xf>
    <xf numFmtId="0" fontId="0" fillId="0" borderId="64" xfId="0" applyFill="1" applyBorder="1" applyAlignment="1">
      <alignment vertical="center"/>
    </xf>
    <xf numFmtId="0" fontId="1" fillId="0" borderId="5" xfId="26" applyFill="1" applyBorder="1">
      <alignment vertical="center"/>
      <protection/>
    </xf>
    <xf numFmtId="0" fontId="1" fillId="0" borderId="65" xfId="26" applyFont="1" applyBorder="1" applyAlignment="1">
      <alignment horizontal="center" vertical="center" wrapText="1"/>
      <protection/>
    </xf>
    <xf numFmtId="0" fontId="1" fillId="0" borderId="66" xfId="26" applyFill="1" applyBorder="1">
      <alignment vertical="center"/>
      <protection/>
    </xf>
    <xf numFmtId="0" fontId="3" fillId="0" borderId="67" xfId="0" applyFont="1" applyBorder="1" applyAlignment="1">
      <alignment vertical="center"/>
    </xf>
    <xf numFmtId="0" fontId="0" fillId="0" borderId="68" xfId="0" applyBorder="1" applyAlignment="1">
      <alignment horizontal="right"/>
    </xf>
    <xf numFmtId="0" fontId="5" fillId="2" borderId="5" xfId="0" applyFont="1" applyFill="1" applyBorder="1" applyAlignment="1">
      <alignment horizontal="distributed" vertical="center"/>
    </xf>
    <xf numFmtId="0" fontId="0" fillId="0" borderId="1" xfId="0" applyFill="1" applyBorder="1" applyAlignment="1">
      <alignment horizontal="center" vertical="center"/>
    </xf>
    <xf numFmtId="0" fontId="0" fillId="0" borderId="69" xfId="0" applyFill="1" applyBorder="1" applyAlignment="1">
      <alignment vertical="center"/>
    </xf>
    <xf numFmtId="0" fontId="0" fillId="0" borderId="70" xfId="0" applyFill="1" applyBorder="1" applyAlignment="1">
      <alignment vertical="center"/>
    </xf>
    <xf numFmtId="0" fontId="0" fillId="0" borderId="45" xfId="0" applyFill="1" applyBorder="1" applyAlignment="1">
      <alignment vertical="center"/>
    </xf>
    <xf numFmtId="0" fontId="0" fillId="0" borderId="0" xfId="22" applyBorder="1">
      <alignment vertical="center"/>
      <protection/>
    </xf>
    <xf numFmtId="0" fontId="1" fillId="0" borderId="71" xfId="26" applyFont="1" applyBorder="1" applyAlignment="1">
      <alignment horizontal="center" vertical="center" wrapText="1"/>
      <protection/>
    </xf>
    <xf numFmtId="0" fontId="1" fillId="0" borderId="72"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0" fontId="1" fillId="0" borderId="0" xfId="26" applyFont="1" applyBorder="1">
      <alignment vertical="center"/>
      <protection/>
    </xf>
    <xf numFmtId="38" fontId="1" fillId="0" borderId="33" xfId="17" applyFont="1" applyFill="1" applyBorder="1" applyAlignment="1">
      <alignment vertical="center"/>
    </xf>
    <xf numFmtId="38" fontId="1" fillId="0" borderId="73" xfId="17" applyFont="1" applyFill="1" applyBorder="1" applyAlignment="1">
      <alignment vertical="center"/>
    </xf>
    <xf numFmtId="38" fontId="1" fillId="0" borderId="74" xfId="17" applyFont="1" applyFill="1" applyBorder="1" applyAlignment="1">
      <alignment vertical="center"/>
    </xf>
    <xf numFmtId="38" fontId="18" fillId="0" borderId="0" xfId="17" applyFont="1" applyFill="1" applyAlignment="1">
      <alignment horizontal="left" vertical="center"/>
    </xf>
    <xf numFmtId="38" fontId="18" fillId="0" borderId="0" xfId="17" applyFont="1" applyFill="1" applyAlignment="1">
      <alignment vertical="center"/>
    </xf>
    <xf numFmtId="38" fontId="14" fillId="0" borderId="0" xfId="17" applyFont="1" applyFill="1" applyAlignment="1">
      <alignment horizontal="center" vertical="center"/>
    </xf>
    <xf numFmtId="38" fontId="1" fillId="0" borderId="0" xfId="17" applyFont="1" applyFill="1" applyAlignment="1">
      <alignment horizontal="center" vertical="center"/>
    </xf>
    <xf numFmtId="38" fontId="1" fillId="0" borderId="75" xfId="26" applyNumberFormat="1" applyFill="1" applyBorder="1">
      <alignment vertical="center"/>
      <protection/>
    </xf>
    <xf numFmtId="38" fontId="1" fillId="0" borderId="8" xfId="17" applyFont="1" applyFill="1" applyBorder="1" applyAlignment="1">
      <alignment horizontal="center" vertical="center"/>
    </xf>
    <xf numFmtId="182" fontId="1" fillId="0" borderId="76" xfId="17" applyNumberFormat="1" applyFont="1" applyFill="1" applyBorder="1" applyAlignment="1">
      <alignment vertical="center"/>
    </xf>
    <xf numFmtId="182" fontId="1" fillId="0" borderId="77" xfId="17" applyNumberFormat="1" applyFont="1" applyFill="1" applyBorder="1" applyAlignment="1">
      <alignment vertical="center"/>
    </xf>
    <xf numFmtId="182" fontId="1" fillId="0" borderId="34" xfId="17" applyNumberFormat="1" applyFont="1" applyFill="1" applyBorder="1" applyAlignment="1">
      <alignment vertical="center"/>
    </xf>
    <xf numFmtId="182" fontId="1" fillId="0" borderId="78" xfId="17" applyNumberFormat="1" applyFont="1" applyFill="1" applyBorder="1" applyAlignment="1">
      <alignment vertical="center"/>
    </xf>
    <xf numFmtId="182" fontId="1" fillId="0" borderId="79" xfId="17" applyNumberFormat="1" applyFont="1" applyFill="1" applyBorder="1" applyAlignment="1">
      <alignment vertical="center"/>
    </xf>
    <xf numFmtId="182" fontId="1" fillId="0" borderId="80" xfId="17" applyNumberFormat="1" applyFont="1" applyFill="1" applyBorder="1" applyAlignment="1">
      <alignment vertical="center"/>
    </xf>
    <xf numFmtId="182" fontId="1" fillId="0" borderId="81" xfId="17" applyNumberFormat="1" applyFont="1" applyFill="1" applyBorder="1" applyAlignment="1">
      <alignment vertical="center"/>
    </xf>
    <xf numFmtId="182" fontId="1" fillId="0" borderId="82" xfId="17" applyNumberFormat="1" applyFont="1" applyFill="1" applyBorder="1" applyAlignment="1">
      <alignment vertical="center"/>
    </xf>
    <xf numFmtId="182" fontId="1" fillId="0" borderId="35" xfId="17" applyNumberFormat="1" applyFont="1" applyFill="1" applyBorder="1" applyAlignment="1">
      <alignment vertical="center"/>
    </xf>
    <xf numFmtId="182" fontId="1" fillId="0" borderId="83" xfId="17" applyNumberFormat="1" applyFont="1" applyFill="1" applyBorder="1" applyAlignment="1">
      <alignment vertical="center"/>
    </xf>
    <xf numFmtId="182" fontId="1" fillId="0" borderId="84" xfId="17" applyNumberFormat="1" applyFont="1" applyFill="1" applyBorder="1" applyAlignment="1">
      <alignment vertical="center"/>
    </xf>
    <xf numFmtId="182" fontId="1" fillId="0" borderId="85" xfId="17" applyNumberFormat="1" applyFont="1" applyFill="1" applyBorder="1" applyAlignment="1">
      <alignment vertical="center"/>
    </xf>
    <xf numFmtId="182" fontId="1" fillId="0" borderId="86" xfId="17" applyNumberFormat="1" applyFont="1" applyFill="1" applyBorder="1" applyAlignment="1">
      <alignment vertical="center"/>
    </xf>
    <xf numFmtId="0" fontId="0" fillId="0" borderId="2" xfId="22" applyFill="1" applyBorder="1">
      <alignment vertical="center"/>
      <protection/>
    </xf>
    <xf numFmtId="3" fontId="1" fillId="0" borderId="4" xfId="21" applyNumberFormat="1" applyFont="1" applyFill="1" applyBorder="1" applyAlignment="1">
      <alignment horizontal="right" vertical="center"/>
      <protection/>
    </xf>
    <xf numFmtId="3" fontId="1" fillId="0" borderId="4" xfId="21" applyNumberFormat="1" applyFont="1" applyFill="1" applyBorder="1" applyAlignment="1">
      <alignment horizontal="right" vertical="center"/>
      <protection/>
    </xf>
    <xf numFmtId="3" fontId="1" fillId="0" borderId="5" xfId="21" applyNumberFormat="1" applyFont="1" applyFill="1" applyBorder="1" applyAlignment="1">
      <alignment horizontal="right" vertical="center"/>
      <protection/>
    </xf>
    <xf numFmtId="3" fontId="1" fillId="0" borderId="28" xfId="21" applyNumberFormat="1" applyFont="1" applyFill="1" applyBorder="1" applyAlignment="1">
      <alignment horizontal="right" vertical="center"/>
      <protection/>
    </xf>
    <xf numFmtId="3" fontId="1" fillId="0" borderId="29" xfId="21" applyNumberFormat="1" applyFont="1" applyFill="1" applyBorder="1" applyAlignment="1">
      <alignment horizontal="right" vertical="center"/>
      <protection/>
    </xf>
    <xf numFmtId="38" fontId="1" fillId="0" borderId="1" xfId="17" applyFont="1" applyFill="1" applyBorder="1" applyAlignment="1" quotePrefix="1">
      <alignment horizontal="right" vertical="center" wrapText="1"/>
    </xf>
    <xf numFmtId="38" fontId="1" fillId="0" borderId="8" xfId="17" applyFont="1" applyFill="1" applyBorder="1" applyAlignment="1" quotePrefix="1">
      <alignment horizontal="right" vertical="center" wrapText="1"/>
    </xf>
    <xf numFmtId="38" fontId="1" fillId="0" borderId="9" xfId="17" applyFont="1" applyFill="1" applyBorder="1" applyAlignment="1" quotePrefix="1">
      <alignment horizontal="right" vertical="center" wrapText="1"/>
    </xf>
    <xf numFmtId="38" fontId="1" fillId="0" borderId="10" xfId="17" applyFont="1" applyFill="1" applyBorder="1" applyAlignment="1" quotePrefix="1">
      <alignment horizontal="right" vertical="center" wrapText="1"/>
    </xf>
    <xf numFmtId="182" fontId="1" fillId="0" borderId="14" xfId="17" applyNumberFormat="1" applyFont="1" applyFill="1" applyBorder="1" applyAlignment="1">
      <alignment vertical="center"/>
    </xf>
    <xf numFmtId="182" fontId="1" fillId="0" borderId="15" xfId="17" applyNumberFormat="1" applyFont="1" applyFill="1" applyBorder="1" applyAlignment="1">
      <alignment vertical="center"/>
    </xf>
    <xf numFmtId="182" fontId="1" fillId="0" borderId="17" xfId="17" applyNumberFormat="1" applyFont="1" applyFill="1" applyBorder="1" applyAlignment="1">
      <alignment vertical="center"/>
    </xf>
    <xf numFmtId="38" fontId="1" fillId="0" borderId="9" xfId="21" applyNumberFormat="1" applyFont="1" applyFill="1" applyBorder="1" applyAlignment="1">
      <alignment vertical="center"/>
      <protection/>
    </xf>
    <xf numFmtId="38" fontId="1" fillId="0" borderId="1" xfId="21" applyNumberFormat="1" applyFont="1" applyFill="1" applyBorder="1" applyAlignment="1">
      <alignment vertical="center"/>
      <protection/>
    </xf>
    <xf numFmtId="38" fontId="1" fillId="0" borderId="10" xfId="21" applyNumberFormat="1" applyFont="1" applyFill="1" applyBorder="1" applyAlignment="1">
      <alignment vertical="center"/>
      <protection/>
    </xf>
    <xf numFmtId="38" fontId="1" fillId="0" borderId="25" xfId="17" applyFont="1" applyFill="1" applyBorder="1" applyAlignment="1">
      <alignment vertical="center"/>
    </xf>
    <xf numFmtId="38" fontId="1" fillId="0" borderId="26" xfId="17" applyFont="1" applyFill="1" applyBorder="1" applyAlignment="1">
      <alignment vertical="center"/>
    </xf>
    <xf numFmtId="38" fontId="1" fillId="0" borderId="27" xfId="17" applyFont="1" applyFill="1" applyBorder="1" applyAlignment="1">
      <alignment vertical="center"/>
    </xf>
    <xf numFmtId="3" fontId="1" fillId="0" borderId="1" xfId="17" applyNumberFormat="1" applyFont="1" applyFill="1" applyBorder="1" applyAlignment="1">
      <alignment vertical="center"/>
    </xf>
    <xf numFmtId="3" fontId="1" fillId="0" borderId="8" xfId="17" applyNumberFormat="1" applyFont="1" applyFill="1" applyBorder="1" applyAlignment="1">
      <alignment vertical="center"/>
    </xf>
    <xf numFmtId="3" fontId="1" fillId="0" borderId="9" xfId="17" applyNumberFormat="1" applyFont="1" applyFill="1" applyBorder="1" applyAlignment="1">
      <alignment vertical="center"/>
    </xf>
    <xf numFmtId="3" fontId="1" fillId="0" borderId="10" xfId="17" applyNumberFormat="1" applyFont="1" applyFill="1" applyBorder="1" applyAlignment="1">
      <alignment vertical="center"/>
    </xf>
    <xf numFmtId="3" fontId="1" fillId="0" borderId="14" xfId="17" applyNumberFormat="1" applyFont="1" applyFill="1" applyBorder="1" applyAlignment="1">
      <alignment vertical="center"/>
    </xf>
    <xf numFmtId="3" fontId="1" fillId="0" borderId="15" xfId="17" applyNumberFormat="1" applyFont="1" applyFill="1" applyBorder="1" applyAlignment="1">
      <alignment vertical="center"/>
    </xf>
    <xf numFmtId="3" fontId="1" fillId="0" borderId="16" xfId="17" applyNumberFormat="1" applyFont="1" applyFill="1" applyBorder="1" applyAlignment="1">
      <alignment vertical="center"/>
    </xf>
    <xf numFmtId="3" fontId="1" fillId="0" borderId="17" xfId="17" applyNumberFormat="1" applyFont="1" applyFill="1" applyBorder="1" applyAlignment="1">
      <alignment vertical="center"/>
    </xf>
    <xf numFmtId="41" fontId="1" fillId="0" borderId="4" xfId="21" applyNumberFormat="1" applyFont="1" applyFill="1" applyBorder="1" applyAlignment="1">
      <alignment horizontal="distributed" vertical="center"/>
      <protection/>
    </xf>
    <xf numFmtId="41" fontId="1" fillId="0" borderId="4" xfId="21" applyNumberFormat="1" applyFont="1" applyFill="1" applyBorder="1" applyAlignment="1">
      <alignment horizontal="center" vertical="center"/>
      <protection/>
    </xf>
    <xf numFmtId="41" fontId="1" fillId="0" borderId="5" xfId="21" applyNumberFormat="1" applyFont="1" applyFill="1" applyBorder="1" applyAlignment="1">
      <alignment horizontal="center" vertical="center"/>
      <protection/>
    </xf>
    <xf numFmtId="41" fontId="1" fillId="0" borderId="28" xfId="21" applyNumberFormat="1" applyFont="1" applyFill="1" applyBorder="1" applyAlignment="1">
      <alignment horizontal="center" vertical="center"/>
      <protection/>
    </xf>
    <xf numFmtId="41" fontId="1" fillId="0" borderId="29" xfId="21" applyNumberFormat="1" applyFont="1" applyFill="1" applyBorder="1" applyAlignment="1">
      <alignment horizontal="center" vertical="center"/>
      <protection/>
    </xf>
    <xf numFmtId="38" fontId="1" fillId="0" borderId="87" xfId="17" applyFont="1" applyFill="1" applyBorder="1" applyAlignment="1">
      <alignment vertical="center"/>
    </xf>
    <xf numFmtId="38" fontId="1" fillId="0" borderId="81" xfId="17" applyFont="1" applyFill="1" applyBorder="1" applyAlignment="1">
      <alignment vertical="center"/>
    </xf>
    <xf numFmtId="38" fontId="1" fillId="0" borderId="82" xfId="17" applyFont="1" applyFill="1" applyBorder="1" applyAlignment="1">
      <alignment vertical="center"/>
    </xf>
    <xf numFmtId="38" fontId="1" fillId="0" borderId="88" xfId="17" applyFont="1" applyFill="1" applyBorder="1" applyAlignment="1">
      <alignment vertical="center"/>
    </xf>
    <xf numFmtId="38" fontId="1" fillId="0" borderId="89" xfId="17" applyFont="1" applyFill="1" applyBorder="1" applyAlignment="1">
      <alignment vertical="center"/>
    </xf>
    <xf numFmtId="38" fontId="1" fillId="0" borderId="90" xfId="17" applyFont="1" applyFill="1" applyBorder="1" applyAlignment="1">
      <alignment vertical="center"/>
    </xf>
    <xf numFmtId="38" fontId="1" fillId="0" borderId="84" xfId="17" applyFont="1" applyFill="1" applyBorder="1" applyAlignment="1">
      <alignment vertical="center"/>
    </xf>
    <xf numFmtId="38" fontId="1" fillId="0" borderId="86" xfId="17" applyFont="1" applyFill="1" applyBorder="1" applyAlignment="1">
      <alignment vertical="center"/>
    </xf>
    <xf numFmtId="38" fontId="1" fillId="0" borderId="1" xfId="17" applyFont="1" applyFill="1" applyBorder="1" applyAlignment="1">
      <alignment horizontal="center" vertical="center"/>
    </xf>
    <xf numFmtId="38" fontId="1" fillId="0" borderId="91" xfId="17" applyFont="1" applyFill="1" applyBorder="1" applyAlignment="1">
      <alignment horizontal="center" vertical="center"/>
    </xf>
    <xf numFmtId="38" fontId="1" fillId="0" borderId="10" xfId="17" applyFont="1" applyFill="1" applyBorder="1" applyAlignment="1">
      <alignment horizontal="center" vertical="center"/>
    </xf>
    <xf numFmtId="182" fontId="1" fillId="0" borderId="1" xfId="17" applyNumberFormat="1" applyFont="1" applyFill="1" applyBorder="1" applyAlignment="1">
      <alignment horizontal="right" vertical="center"/>
    </xf>
    <xf numFmtId="182" fontId="1" fillId="0" borderId="8" xfId="17" applyNumberFormat="1" applyFont="1" applyFill="1" applyBorder="1" applyAlignment="1">
      <alignment horizontal="right" vertical="center"/>
    </xf>
    <xf numFmtId="182" fontId="1" fillId="0" borderId="11" xfId="17" applyNumberFormat="1" applyFont="1" applyFill="1" applyBorder="1" applyAlignment="1">
      <alignment horizontal="right" vertical="center"/>
    </xf>
    <xf numFmtId="182" fontId="1" fillId="0" borderId="91" xfId="17" applyNumberFormat="1" applyFont="1" applyFill="1" applyBorder="1" applyAlignment="1">
      <alignment horizontal="right" vertical="center"/>
    </xf>
    <xf numFmtId="182" fontId="1" fillId="0" borderId="7" xfId="17" applyNumberFormat="1" applyFont="1" applyFill="1" applyBorder="1" applyAlignment="1">
      <alignment horizontal="right" vertical="center"/>
    </xf>
    <xf numFmtId="182" fontId="1" fillId="0" borderId="10" xfId="17" applyNumberFormat="1" applyFont="1" applyFill="1" applyBorder="1" applyAlignment="1">
      <alignment horizontal="right" vertical="center"/>
    </xf>
    <xf numFmtId="38" fontId="1" fillId="0" borderId="3" xfId="17" applyFont="1" applyFill="1" applyBorder="1" applyAlignment="1">
      <alignment vertical="center"/>
    </xf>
    <xf numFmtId="38" fontId="1" fillId="0" borderId="92" xfId="17" applyFont="1" applyFill="1" applyBorder="1" applyAlignment="1">
      <alignment vertical="center"/>
    </xf>
    <xf numFmtId="38" fontId="1" fillId="0" borderId="30" xfId="17" applyFont="1" applyFill="1" applyBorder="1" applyAlignment="1">
      <alignment vertical="center"/>
    </xf>
    <xf numFmtId="38" fontId="1" fillId="0" borderId="31" xfId="17" applyFont="1" applyFill="1" applyBorder="1" applyAlignment="1">
      <alignment vertical="center"/>
    </xf>
    <xf numFmtId="38" fontId="1" fillId="0" borderId="93" xfId="17" applyFont="1" applyFill="1" applyBorder="1" applyAlignment="1">
      <alignment vertical="center"/>
    </xf>
    <xf numFmtId="38" fontId="1" fillId="0" borderId="94" xfId="17" applyFont="1" applyFill="1" applyBorder="1" applyAlignment="1">
      <alignment vertical="center"/>
    </xf>
    <xf numFmtId="38" fontId="1" fillId="0" borderId="95" xfId="17" applyFont="1" applyFill="1" applyBorder="1" applyAlignment="1">
      <alignment vertical="center"/>
    </xf>
    <xf numFmtId="182" fontId="1" fillId="0" borderId="62" xfId="17" applyNumberFormat="1" applyFont="1" applyFill="1" applyBorder="1" applyAlignment="1">
      <alignment vertical="center"/>
    </xf>
    <xf numFmtId="182" fontId="1" fillId="0" borderId="32" xfId="17" applyNumberFormat="1" applyFont="1" applyFill="1" applyBorder="1" applyAlignment="1">
      <alignment vertical="center"/>
    </xf>
    <xf numFmtId="182" fontId="1" fillId="0" borderId="33" xfId="17" applyNumberFormat="1" applyFont="1" applyFill="1" applyBorder="1" applyAlignment="1">
      <alignment vertical="center"/>
    </xf>
    <xf numFmtId="182" fontId="1" fillId="0" borderId="73" xfId="17" applyNumberFormat="1" applyFont="1" applyFill="1" applyBorder="1" applyAlignment="1">
      <alignment vertical="center"/>
    </xf>
    <xf numFmtId="182" fontId="1" fillId="0" borderId="74" xfId="17" applyNumberFormat="1" applyFont="1" applyFill="1" applyBorder="1" applyAlignment="1">
      <alignment vertical="center"/>
    </xf>
    <xf numFmtId="182" fontId="1" fillId="0" borderId="63" xfId="17" applyNumberFormat="1" applyFont="1" applyFill="1" applyBorder="1" applyAlignment="1">
      <alignment vertical="center"/>
    </xf>
    <xf numFmtId="38" fontId="1" fillId="0" borderId="35" xfId="17" applyFont="1" applyFill="1" applyBorder="1" applyAlignment="1">
      <alignment vertical="center"/>
    </xf>
    <xf numFmtId="38" fontId="1" fillId="0" borderId="96" xfId="17" applyFont="1" applyFill="1" applyBorder="1" applyAlignment="1">
      <alignment vertical="center"/>
    </xf>
    <xf numFmtId="38" fontId="1" fillId="0" borderId="97" xfId="17" applyFont="1" applyFill="1" applyBorder="1" applyAlignment="1">
      <alignment vertical="center"/>
    </xf>
    <xf numFmtId="182" fontId="1" fillId="0" borderId="25" xfId="17" applyNumberFormat="1" applyFont="1" applyFill="1" applyBorder="1" applyAlignment="1">
      <alignment vertical="center"/>
    </xf>
    <xf numFmtId="182" fontId="1" fillId="0" borderId="12" xfId="17" applyNumberFormat="1" applyFont="1" applyFill="1" applyBorder="1" applyAlignment="1">
      <alignment vertical="center"/>
    </xf>
    <xf numFmtId="182" fontId="1" fillId="0" borderId="0" xfId="17" applyNumberFormat="1" applyFont="1" applyFill="1" applyBorder="1" applyAlignment="1">
      <alignment vertical="center"/>
    </xf>
    <xf numFmtId="182" fontId="1" fillId="0" borderId="98" xfId="17" applyNumberFormat="1" applyFont="1" applyFill="1" applyBorder="1" applyAlignment="1">
      <alignment vertical="center"/>
    </xf>
    <xf numFmtId="182" fontId="1" fillId="0" borderId="18" xfId="17" applyNumberFormat="1" applyFont="1" applyFill="1" applyBorder="1" applyAlignment="1">
      <alignment vertical="center"/>
    </xf>
    <xf numFmtId="182" fontId="1" fillId="0" borderId="27" xfId="17" applyNumberFormat="1" applyFont="1" applyFill="1" applyBorder="1" applyAlignment="1">
      <alignment vertical="center"/>
    </xf>
    <xf numFmtId="182" fontId="1" fillId="0" borderId="3" xfId="17" applyNumberFormat="1" applyFont="1" applyFill="1" applyBorder="1" applyAlignment="1">
      <alignment vertical="center"/>
    </xf>
    <xf numFmtId="182" fontId="1" fillId="0" borderId="99" xfId="17" applyNumberFormat="1" applyFont="1" applyFill="1" applyBorder="1" applyAlignment="1">
      <alignment vertical="center"/>
    </xf>
    <xf numFmtId="182" fontId="1" fillId="0" borderId="13" xfId="17" applyNumberFormat="1" applyFont="1" applyFill="1" applyBorder="1" applyAlignment="1">
      <alignment vertical="center"/>
    </xf>
    <xf numFmtId="38" fontId="18" fillId="0" borderId="0" xfId="17" applyFont="1" applyFill="1" applyBorder="1" applyAlignment="1">
      <alignment vertical="center"/>
    </xf>
    <xf numFmtId="38" fontId="14" fillId="0" borderId="0" xfId="17" applyFont="1" applyFill="1" applyBorder="1" applyAlignment="1">
      <alignment vertical="center"/>
    </xf>
    <xf numFmtId="38" fontId="14" fillId="0" borderId="0" xfId="17" applyFont="1" applyFill="1" applyBorder="1" applyAlignment="1">
      <alignment horizontal="center" vertical="center"/>
    </xf>
    <xf numFmtId="38" fontId="1" fillId="0" borderId="100" xfId="17" applyFill="1" applyBorder="1" applyAlignment="1">
      <alignment horizontal="center" vertical="center" wrapText="1"/>
    </xf>
    <xf numFmtId="38" fontId="1" fillId="0" borderId="101" xfId="17" applyFill="1" applyBorder="1" applyAlignment="1">
      <alignment horizontal="center" vertical="center" wrapText="1"/>
    </xf>
    <xf numFmtId="0" fontId="1" fillId="0" borderId="102" xfId="26" applyFill="1" applyBorder="1" applyAlignment="1">
      <alignment horizontal="center" vertical="center" wrapText="1"/>
      <protection/>
    </xf>
    <xf numFmtId="38" fontId="1" fillId="0" borderId="103" xfId="17" applyFill="1" applyBorder="1" applyAlignment="1">
      <alignment horizontal="center" vertical="center" wrapText="1"/>
    </xf>
    <xf numFmtId="38" fontId="1" fillId="0" borderId="104" xfId="17" applyFill="1" applyBorder="1" applyAlignment="1">
      <alignment horizontal="center" vertical="center" wrapText="1"/>
    </xf>
    <xf numFmtId="38" fontId="1" fillId="0" borderId="1" xfId="17" applyFill="1" applyBorder="1" applyAlignment="1">
      <alignment horizontal="center" vertical="center" wrapText="1"/>
    </xf>
    <xf numFmtId="38" fontId="1" fillId="0" borderId="8" xfId="17" applyFill="1" applyBorder="1" applyAlignment="1">
      <alignment horizontal="center" vertical="center" wrapText="1"/>
    </xf>
    <xf numFmtId="0" fontId="1" fillId="0" borderId="64" xfId="26" applyFill="1" applyBorder="1" applyAlignment="1">
      <alignment horizontal="center" vertical="center" wrapText="1"/>
      <protection/>
    </xf>
    <xf numFmtId="38" fontId="1" fillId="0" borderId="9" xfId="17" applyFill="1" applyBorder="1" applyAlignment="1">
      <alignment horizontal="center" vertical="center" wrapText="1"/>
    </xf>
    <xf numFmtId="38" fontId="1" fillId="0" borderId="10" xfId="17" applyFill="1" applyBorder="1" applyAlignment="1">
      <alignment horizontal="center" vertical="center" wrapText="1"/>
    </xf>
    <xf numFmtId="0" fontId="1" fillId="0" borderId="1" xfId="26" applyFill="1" applyBorder="1" applyAlignment="1">
      <alignment horizontal="center" vertical="center" wrapText="1"/>
      <protection/>
    </xf>
    <xf numFmtId="0" fontId="1" fillId="0" borderId="8" xfId="26" applyFill="1" applyBorder="1" applyAlignment="1">
      <alignment horizontal="center" vertical="center" wrapText="1"/>
      <protection/>
    </xf>
    <xf numFmtId="180" fontId="1" fillId="0" borderId="9" xfId="26" applyNumberFormat="1" applyFill="1" applyBorder="1" applyAlignment="1">
      <alignment horizontal="center" vertical="center" wrapText="1"/>
      <protection/>
    </xf>
    <xf numFmtId="180" fontId="1" fillId="0" borderId="1" xfId="26" applyNumberFormat="1" applyFill="1" applyBorder="1" applyAlignment="1">
      <alignment horizontal="center" vertical="center" wrapText="1"/>
      <protection/>
    </xf>
    <xf numFmtId="180" fontId="1" fillId="0" borderId="10" xfId="26" applyNumberFormat="1" applyFill="1" applyBorder="1" applyAlignment="1">
      <alignment horizontal="center" vertical="center" wrapText="1"/>
      <protection/>
    </xf>
    <xf numFmtId="224" fontId="1" fillId="0" borderId="1" xfId="26" applyNumberFormat="1" applyFill="1" applyBorder="1" applyAlignment="1">
      <alignment horizontal="center" vertical="center" wrapText="1"/>
      <protection/>
    </xf>
    <xf numFmtId="224" fontId="1" fillId="0" borderId="8" xfId="26" applyNumberFormat="1" applyFill="1" applyBorder="1" applyAlignment="1">
      <alignment horizontal="center" vertical="center" wrapText="1"/>
      <protection/>
    </xf>
    <xf numFmtId="224" fontId="1" fillId="0" borderId="9" xfId="26" applyNumberFormat="1" applyFill="1" applyBorder="1" applyAlignment="1">
      <alignment horizontal="center" vertical="center" wrapText="1"/>
      <protection/>
    </xf>
    <xf numFmtId="224" fontId="1" fillId="0" borderId="10" xfId="26" applyNumberFormat="1" applyFill="1" applyBorder="1" applyAlignment="1">
      <alignment horizontal="center" vertical="center" wrapText="1"/>
      <protection/>
    </xf>
    <xf numFmtId="0" fontId="1" fillId="0" borderId="9" xfId="26" applyFill="1" applyBorder="1" applyAlignment="1">
      <alignment horizontal="center" vertical="center" wrapText="1"/>
      <protection/>
    </xf>
    <xf numFmtId="0" fontId="1" fillId="0" borderId="10" xfId="26" applyFill="1" applyBorder="1" applyAlignment="1">
      <alignment horizontal="center" vertical="center" wrapText="1"/>
      <protection/>
    </xf>
    <xf numFmtId="38" fontId="1" fillId="0" borderId="4" xfId="17" applyFill="1" applyBorder="1" applyAlignment="1">
      <alignment horizontal="center" vertical="center" wrapText="1"/>
    </xf>
    <xf numFmtId="38" fontId="1" fillId="0" borderId="5" xfId="17" applyFill="1" applyBorder="1" applyAlignment="1">
      <alignment horizontal="center" vertical="center" wrapText="1"/>
    </xf>
    <xf numFmtId="0" fontId="1" fillId="0" borderId="66" xfId="26" applyFill="1" applyBorder="1" applyAlignment="1">
      <alignment horizontal="center" vertical="center" wrapText="1"/>
      <protection/>
    </xf>
    <xf numFmtId="38" fontId="1" fillId="0" borderId="28" xfId="17" applyFill="1" applyBorder="1" applyAlignment="1">
      <alignment horizontal="center" vertical="center" wrapText="1"/>
    </xf>
    <xf numFmtId="38" fontId="1" fillId="0" borderId="29" xfId="17" applyFill="1" applyBorder="1" applyAlignment="1">
      <alignment horizontal="center" vertical="center" wrapText="1"/>
    </xf>
    <xf numFmtId="0" fontId="1" fillId="0" borderId="4" xfId="26" applyFill="1" applyBorder="1" applyAlignment="1">
      <alignment horizontal="center" vertical="center" wrapText="1"/>
      <protection/>
    </xf>
    <xf numFmtId="0" fontId="1" fillId="0" borderId="5" xfId="26" applyFill="1" applyBorder="1" applyAlignment="1">
      <alignment horizontal="center" vertical="center" wrapText="1"/>
      <protection/>
    </xf>
    <xf numFmtId="224" fontId="1" fillId="0" borderId="28" xfId="26" applyNumberFormat="1" applyFill="1" applyBorder="1" applyAlignment="1">
      <alignment horizontal="center" vertical="center" wrapText="1"/>
      <protection/>
    </xf>
    <xf numFmtId="224" fontId="1" fillId="0" borderId="4" xfId="26" applyNumberFormat="1" applyFill="1" applyBorder="1" applyAlignment="1">
      <alignment horizontal="center" vertical="center" wrapText="1"/>
      <protection/>
    </xf>
    <xf numFmtId="224" fontId="1" fillId="0" borderId="29" xfId="26" applyNumberFormat="1" applyFill="1" applyBorder="1" applyAlignment="1">
      <alignment horizontal="center" vertical="center" wrapText="1"/>
      <protection/>
    </xf>
    <xf numFmtId="180" fontId="1" fillId="0" borderId="100" xfId="26" applyNumberFormat="1" applyFont="1" applyFill="1" applyBorder="1" applyAlignment="1">
      <alignment horizontal="center" vertical="center" wrapText="1"/>
      <protection/>
    </xf>
    <xf numFmtId="180" fontId="1" fillId="0" borderId="101" xfId="26" applyNumberFormat="1" applyFont="1" applyFill="1" applyBorder="1" applyAlignment="1">
      <alignment horizontal="center" vertical="center" wrapText="1"/>
      <protection/>
    </xf>
    <xf numFmtId="180" fontId="1" fillId="0" borderId="103" xfId="26" applyNumberFormat="1" applyFont="1" applyFill="1" applyBorder="1" applyAlignment="1">
      <alignment horizontal="center" vertical="center" wrapText="1"/>
      <protection/>
    </xf>
    <xf numFmtId="180" fontId="1" fillId="0" borderId="104" xfId="26" applyNumberFormat="1" applyFont="1" applyFill="1" applyBorder="1" applyAlignment="1">
      <alignment horizontal="center" vertical="center" wrapText="1"/>
      <protection/>
    </xf>
    <xf numFmtId="38" fontId="0" fillId="0" borderId="1" xfId="17" applyFill="1" applyBorder="1" applyAlignment="1">
      <alignment horizontal="center" vertical="center"/>
    </xf>
    <xf numFmtId="0" fontId="1" fillId="0" borderId="15" xfId="26" applyFont="1" applyFill="1" applyBorder="1" applyAlignment="1">
      <alignment horizontal="left" vertical="center"/>
      <protection/>
    </xf>
    <xf numFmtId="0" fontId="1" fillId="0" borderId="12" xfId="26" applyFill="1" applyBorder="1">
      <alignment vertical="center"/>
      <protection/>
    </xf>
    <xf numFmtId="0" fontId="1" fillId="0" borderId="40" xfId="26" applyFont="1" applyFill="1" applyBorder="1">
      <alignment vertical="center"/>
      <protection/>
    </xf>
    <xf numFmtId="0" fontId="1" fillId="0" borderId="105" xfId="26" applyFill="1" applyBorder="1">
      <alignment vertical="center"/>
      <protection/>
    </xf>
    <xf numFmtId="0" fontId="1" fillId="0" borderId="106" xfId="26" applyFill="1" applyBorder="1">
      <alignment vertical="center"/>
      <protection/>
    </xf>
    <xf numFmtId="38" fontId="1" fillId="0" borderId="100" xfId="17" applyNumberFormat="1" applyFont="1" applyFill="1" applyBorder="1" applyAlignment="1">
      <alignment vertical="center"/>
    </xf>
    <xf numFmtId="38" fontId="1" fillId="0" borderId="100" xfId="17" applyFont="1" applyFill="1" applyBorder="1" applyAlignment="1">
      <alignment vertical="center"/>
    </xf>
    <xf numFmtId="38" fontId="1" fillId="0" borderId="101" xfId="17" applyFont="1" applyFill="1" applyBorder="1" applyAlignment="1">
      <alignment vertical="center"/>
    </xf>
    <xf numFmtId="38" fontId="1" fillId="0" borderId="36" xfId="17" applyFill="1" applyBorder="1" applyAlignment="1">
      <alignment vertical="center"/>
    </xf>
    <xf numFmtId="38" fontId="1" fillId="0" borderId="37" xfId="17" applyFill="1" applyBorder="1" applyAlignment="1">
      <alignment vertical="center"/>
    </xf>
    <xf numFmtId="38" fontId="1" fillId="0" borderId="38" xfId="17" applyFill="1" applyBorder="1" applyAlignment="1">
      <alignment vertical="center"/>
    </xf>
    <xf numFmtId="38" fontId="1" fillId="0" borderId="100" xfId="17" applyFill="1" applyBorder="1" applyAlignment="1">
      <alignment vertical="center"/>
    </xf>
    <xf numFmtId="38" fontId="1" fillId="0" borderId="101" xfId="17" applyFill="1" applyBorder="1" applyAlignment="1">
      <alignment vertical="center"/>
    </xf>
    <xf numFmtId="38" fontId="1" fillId="0" borderId="103" xfId="17" applyFill="1" applyBorder="1" applyAlignment="1">
      <alignment vertical="center"/>
    </xf>
    <xf numFmtId="38" fontId="1" fillId="0" borderId="104" xfId="17" applyFill="1" applyBorder="1" applyAlignment="1">
      <alignment vertical="center"/>
    </xf>
    <xf numFmtId="0" fontId="1" fillId="0" borderId="41" xfId="26" applyFont="1" applyFill="1" applyBorder="1">
      <alignment vertical="center"/>
      <protection/>
    </xf>
    <xf numFmtId="0" fontId="1" fillId="0" borderId="8" xfId="26" applyFont="1" applyFill="1" applyBorder="1">
      <alignment vertical="center"/>
      <protection/>
    </xf>
    <xf numFmtId="0" fontId="1" fillId="0" borderId="6" xfId="26" applyFill="1" applyBorder="1">
      <alignment vertical="center"/>
      <protection/>
    </xf>
    <xf numFmtId="38" fontId="1" fillId="0" borderId="4" xfId="17" applyFill="1" applyBorder="1" applyAlignment="1">
      <alignment vertical="center"/>
    </xf>
    <xf numFmtId="38" fontId="1" fillId="0" borderId="5" xfId="17" applyFill="1" applyBorder="1" applyAlignment="1">
      <alignment vertical="center"/>
    </xf>
    <xf numFmtId="38" fontId="1" fillId="0" borderId="28" xfId="17" applyFill="1" applyBorder="1" applyAlignment="1">
      <alignment vertical="center"/>
    </xf>
    <xf numFmtId="38" fontId="1" fillId="0" borderId="29" xfId="17" applyFill="1" applyBorder="1" applyAlignment="1">
      <alignment vertical="center"/>
    </xf>
    <xf numFmtId="38" fontId="1" fillId="0" borderId="1" xfId="17" applyFont="1" applyFill="1" applyBorder="1" applyAlignment="1">
      <alignment horizontal="right" vertical="center"/>
    </xf>
    <xf numFmtId="38" fontId="1" fillId="0" borderId="8" xfId="17" applyFont="1" applyFill="1" applyBorder="1" applyAlignment="1">
      <alignment horizontal="right" vertical="center"/>
    </xf>
    <xf numFmtId="38" fontId="1" fillId="0" borderId="9" xfId="17" applyFont="1" applyFill="1" applyBorder="1" applyAlignment="1">
      <alignment horizontal="right" vertical="center"/>
    </xf>
    <xf numFmtId="38" fontId="1" fillId="0" borderId="10" xfId="17" applyFont="1" applyFill="1" applyBorder="1" applyAlignment="1">
      <alignment horizontal="right" vertical="center"/>
    </xf>
    <xf numFmtId="38" fontId="0" fillId="0" borderId="8" xfId="17" applyFill="1" applyBorder="1" applyAlignment="1">
      <alignment horizontal="center" vertical="center"/>
    </xf>
    <xf numFmtId="38" fontId="0" fillId="0" borderId="64" xfId="17" applyFill="1" applyBorder="1" applyAlignment="1">
      <alignment horizontal="center" vertical="center"/>
    </xf>
    <xf numFmtId="38" fontId="0" fillId="0" borderId="9" xfId="17" applyFill="1" applyBorder="1" applyAlignment="1">
      <alignment horizontal="center" vertical="center"/>
    </xf>
    <xf numFmtId="38" fontId="0" fillId="0" borderId="10" xfId="17" applyFill="1" applyBorder="1" applyAlignment="1">
      <alignment horizontal="center" vertical="center"/>
    </xf>
    <xf numFmtId="0" fontId="0" fillId="0" borderId="69" xfId="0" applyFill="1" applyBorder="1" applyAlignment="1">
      <alignment horizontal="center" vertical="center"/>
    </xf>
    <xf numFmtId="38" fontId="1" fillId="0" borderId="1" xfId="17" applyFont="1" applyFill="1" applyBorder="1" applyAlignment="1">
      <alignment horizontal="center" vertical="center" wrapText="1"/>
    </xf>
    <xf numFmtId="0" fontId="1" fillId="0" borderId="1" xfId="26" applyFont="1" applyFill="1" applyBorder="1" applyAlignment="1">
      <alignment horizontal="center" vertical="center" wrapText="1"/>
      <protection/>
    </xf>
    <xf numFmtId="224" fontId="1" fillId="0" borderId="1" xfId="26" applyNumberFormat="1" applyFont="1" applyFill="1" applyBorder="1" applyAlignment="1">
      <alignment horizontal="center" vertical="center" wrapText="1"/>
      <protection/>
    </xf>
    <xf numFmtId="38" fontId="1" fillId="0" borderId="100" xfId="17" applyFont="1" applyFill="1" applyBorder="1" applyAlignment="1">
      <alignment horizontal="center" vertical="center" wrapText="1"/>
    </xf>
    <xf numFmtId="38" fontId="1" fillId="0" borderId="4" xfId="17" applyFont="1" applyFill="1" applyBorder="1" applyAlignment="1">
      <alignment horizontal="center" vertical="center" wrapText="1"/>
    </xf>
    <xf numFmtId="38" fontId="1" fillId="0" borderId="102" xfId="17" applyFill="1" applyBorder="1" applyAlignment="1">
      <alignment vertical="center"/>
    </xf>
    <xf numFmtId="38" fontId="1" fillId="0" borderId="66" xfId="17" applyFill="1" applyBorder="1" applyAlignment="1">
      <alignment vertical="center"/>
    </xf>
    <xf numFmtId="38" fontId="1" fillId="0" borderId="75" xfId="17" applyFill="1" applyBorder="1" applyAlignment="1">
      <alignment vertical="center"/>
    </xf>
    <xf numFmtId="0" fontId="1" fillId="0" borderId="39" xfId="26" applyFill="1" applyBorder="1">
      <alignment vertical="center"/>
      <protection/>
    </xf>
    <xf numFmtId="0" fontId="1" fillId="0" borderId="105" xfId="26" applyFill="1" applyBorder="1" applyAlignment="1">
      <alignment horizontal="center" vertical="center"/>
      <protection/>
    </xf>
    <xf numFmtId="0" fontId="1" fillId="0" borderId="107" xfId="26" applyFill="1" applyBorder="1" applyAlignment="1">
      <alignment horizontal="center" vertical="center" wrapText="1"/>
      <protection/>
    </xf>
    <xf numFmtId="0" fontId="1" fillId="0" borderId="1" xfId="26" applyFill="1" applyBorder="1" applyAlignment="1">
      <alignment horizontal="center" vertical="center"/>
      <protection/>
    </xf>
    <xf numFmtId="38" fontId="1" fillId="0" borderId="1" xfId="26" applyNumberFormat="1" applyFont="1" applyFill="1" applyBorder="1" applyAlignment="1">
      <alignment horizontal="center" vertical="center" wrapText="1"/>
      <protection/>
    </xf>
    <xf numFmtId="38" fontId="1" fillId="0" borderId="1" xfId="26" applyNumberFormat="1" applyFill="1" applyBorder="1" applyAlignment="1">
      <alignment horizontal="center" vertical="center" wrapText="1"/>
      <protection/>
    </xf>
    <xf numFmtId="0" fontId="1" fillId="0" borderId="108" xfId="26" applyFill="1" applyBorder="1" applyAlignment="1">
      <alignment horizontal="center" vertical="center" wrapText="1"/>
      <protection/>
    </xf>
    <xf numFmtId="38" fontId="1" fillId="0" borderId="109" xfId="26" applyNumberFormat="1" applyFill="1" applyBorder="1" applyAlignment="1">
      <alignment horizontal="center" vertical="center" wrapText="1"/>
      <protection/>
    </xf>
    <xf numFmtId="0" fontId="1" fillId="0" borderId="3" xfId="26" applyFill="1" applyBorder="1">
      <alignment vertical="center"/>
      <protection/>
    </xf>
    <xf numFmtId="0" fontId="1" fillId="0" borderId="7" xfId="26" applyFill="1" applyBorder="1" applyAlignment="1">
      <alignment horizontal="center" vertical="center"/>
      <protection/>
    </xf>
    <xf numFmtId="0" fontId="1" fillId="0" borderId="110" xfId="26" applyFill="1" applyBorder="1" applyAlignment="1">
      <alignment horizontal="center" vertical="center" wrapText="1"/>
      <protection/>
    </xf>
    <xf numFmtId="38" fontId="1" fillId="0" borderId="108" xfId="17" applyFill="1" applyBorder="1" applyAlignment="1">
      <alignment horizontal="center" vertical="center" wrapText="1"/>
    </xf>
    <xf numFmtId="38" fontId="1" fillId="0" borderId="109" xfId="17" applyFill="1" applyBorder="1" applyAlignment="1">
      <alignment horizontal="center" vertical="center" wrapText="1"/>
    </xf>
    <xf numFmtId="0" fontId="1" fillId="0" borderId="109" xfId="26" applyFill="1" applyBorder="1" applyAlignment="1">
      <alignment horizontal="center" vertical="center" wrapText="1"/>
      <protection/>
    </xf>
    <xf numFmtId="0" fontId="1" fillId="0" borderId="3" xfId="26" applyFont="1" applyFill="1" applyBorder="1">
      <alignment vertical="center"/>
      <protection/>
    </xf>
    <xf numFmtId="3" fontId="1" fillId="0" borderId="1" xfId="17" applyNumberFormat="1" applyFont="1" applyFill="1" applyBorder="1" applyAlignment="1">
      <alignment horizontal="center" vertical="center" wrapText="1"/>
    </xf>
    <xf numFmtId="0" fontId="1" fillId="0" borderId="3" xfId="26" applyFill="1" applyBorder="1" applyAlignment="1">
      <alignment vertical="center"/>
      <protection/>
    </xf>
    <xf numFmtId="0" fontId="1" fillId="0" borderId="3" xfId="26" applyFill="1" applyBorder="1" applyAlignment="1">
      <alignment vertical="center" wrapText="1"/>
      <protection/>
    </xf>
    <xf numFmtId="0" fontId="1" fillId="0" borderId="3" xfId="26" applyFont="1" applyFill="1" applyBorder="1" applyAlignment="1">
      <alignment vertical="center"/>
      <protection/>
    </xf>
    <xf numFmtId="0" fontId="1" fillId="0" borderId="15" xfId="26" applyFont="1" applyFill="1" applyBorder="1">
      <alignment vertical="center"/>
      <protection/>
    </xf>
    <xf numFmtId="0" fontId="1" fillId="0" borderId="111" xfId="26" applyFill="1" applyBorder="1" applyAlignment="1">
      <alignment horizontal="center" vertical="center"/>
      <protection/>
    </xf>
    <xf numFmtId="0" fontId="1" fillId="0" borderId="111" xfId="26" applyFont="1" applyFill="1" applyBorder="1" applyAlignment="1">
      <alignment horizontal="center" vertical="center" wrapText="1"/>
      <protection/>
    </xf>
    <xf numFmtId="0" fontId="1" fillId="0" borderId="111" xfId="26" applyFill="1" applyBorder="1" applyAlignment="1">
      <alignment horizontal="center" vertical="center" wrapText="1"/>
      <protection/>
    </xf>
    <xf numFmtId="0" fontId="1" fillId="0" borderId="50" xfId="26" applyFill="1" applyBorder="1" applyAlignment="1">
      <alignment horizontal="center" vertical="center" wrapText="1"/>
      <protection/>
    </xf>
    <xf numFmtId="0" fontId="1" fillId="0" borderId="112" xfId="26" applyFill="1" applyBorder="1" applyAlignment="1">
      <alignment horizontal="center" vertical="center" wrapText="1"/>
      <protection/>
    </xf>
    <xf numFmtId="0" fontId="1" fillId="0" borderId="113" xfId="26" applyFill="1" applyBorder="1" applyAlignment="1">
      <alignment horizontal="center" vertical="center" wrapText="1"/>
      <protection/>
    </xf>
    <xf numFmtId="0" fontId="1" fillId="0" borderId="114" xfId="26" applyFill="1" applyBorder="1" applyAlignment="1">
      <alignment horizontal="center" vertical="center" wrapText="1"/>
      <protection/>
    </xf>
    <xf numFmtId="0" fontId="1" fillId="0" borderId="115" xfId="26" applyFill="1" applyBorder="1" applyAlignment="1">
      <alignment horizontal="center" vertical="center" wrapText="1"/>
      <protection/>
    </xf>
    <xf numFmtId="0" fontId="1" fillId="0" borderId="12" xfId="26" applyFont="1" applyFill="1" applyBorder="1" applyAlignment="1">
      <alignment horizontal="left" vertical="center"/>
      <protection/>
    </xf>
    <xf numFmtId="0" fontId="1" fillId="0" borderId="0" xfId="26" applyFill="1" applyBorder="1" applyAlignment="1">
      <alignment horizontal="right" vertical="center"/>
      <protection/>
    </xf>
    <xf numFmtId="0" fontId="1" fillId="0" borderId="12" xfId="26" applyFill="1" applyBorder="1" applyAlignment="1">
      <alignment horizontal="right" vertical="center"/>
      <protection/>
    </xf>
    <xf numFmtId="0" fontId="1" fillId="0" borderId="14" xfId="26" applyFill="1" applyBorder="1" applyAlignment="1">
      <alignment horizontal="center" vertical="center"/>
      <protection/>
    </xf>
    <xf numFmtId="38" fontId="1" fillId="0" borderId="14" xfId="17" applyFont="1" applyFill="1" applyBorder="1" applyAlignment="1">
      <alignment horizontal="center" vertical="center" wrapText="1"/>
    </xf>
    <xf numFmtId="38" fontId="1" fillId="0" borderId="14" xfId="17" applyFill="1" applyBorder="1" applyAlignment="1">
      <alignment horizontal="center" vertical="center" wrapText="1"/>
    </xf>
    <xf numFmtId="38" fontId="1" fillId="0" borderId="15" xfId="17" applyFill="1" applyBorder="1" applyAlignment="1">
      <alignment horizontal="center" vertical="center" wrapText="1"/>
    </xf>
    <xf numFmtId="38" fontId="1" fillId="0" borderId="116" xfId="17" applyFill="1" applyBorder="1" applyAlignment="1">
      <alignment horizontal="center" vertical="center" wrapText="1"/>
    </xf>
    <xf numFmtId="38" fontId="1" fillId="0" borderId="16" xfId="17" applyFill="1" applyBorder="1" applyAlignment="1">
      <alignment horizontal="center" vertical="center" wrapText="1"/>
    </xf>
    <xf numFmtId="38" fontId="1" fillId="0" borderId="17" xfId="17" applyFill="1" applyBorder="1" applyAlignment="1">
      <alignment horizontal="center" vertical="center" wrapText="1"/>
    </xf>
    <xf numFmtId="38" fontId="1" fillId="0" borderId="117" xfId="17" applyFill="1" applyBorder="1" applyAlignment="1">
      <alignment horizontal="center" vertical="center" wrapText="1"/>
    </xf>
    <xf numFmtId="0" fontId="1" fillId="0" borderId="3" xfId="26" applyFill="1" applyBorder="1" applyAlignment="1">
      <alignment horizontal="right" vertical="center"/>
      <protection/>
    </xf>
    <xf numFmtId="0" fontId="1" fillId="0" borderId="5" xfId="26" applyFill="1" applyBorder="1" applyAlignment="1">
      <alignment horizontal="right" vertical="center"/>
      <protection/>
    </xf>
    <xf numFmtId="0" fontId="1" fillId="0" borderId="2" xfId="26" applyFill="1" applyBorder="1" applyAlignment="1">
      <alignment horizontal="right" vertical="center"/>
      <protection/>
    </xf>
    <xf numFmtId="0" fontId="1" fillId="0" borderId="6" xfId="26" applyFill="1" applyBorder="1" applyAlignment="1">
      <alignment horizontal="center" vertical="center"/>
      <protection/>
    </xf>
    <xf numFmtId="0" fontId="1" fillId="0" borderId="118" xfId="26" applyFill="1" applyBorder="1" applyAlignment="1">
      <alignment horizontal="center" vertical="center" wrapText="1"/>
      <protection/>
    </xf>
    <xf numFmtId="3" fontId="1" fillId="0" borderId="8" xfId="17" applyNumberFormat="1" applyFill="1" applyBorder="1" applyAlignment="1">
      <alignment horizontal="center" vertical="center" wrapText="1"/>
    </xf>
    <xf numFmtId="0" fontId="12" fillId="0" borderId="12" xfId="26" applyFont="1" applyFill="1" applyBorder="1">
      <alignment vertical="center"/>
      <protection/>
    </xf>
    <xf numFmtId="0" fontId="12" fillId="0" borderId="0" xfId="26" applyFont="1" applyFill="1" applyBorder="1">
      <alignment vertical="center"/>
      <protection/>
    </xf>
    <xf numFmtId="0" fontId="1" fillId="0" borderId="28" xfId="26" applyFill="1" applyBorder="1" applyAlignment="1">
      <alignment horizontal="center" vertical="center" wrapText="1"/>
      <protection/>
    </xf>
    <xf numFmtId="0" fontId="1" fillId="0" borderId="29" xfId="26" applyFill="1" applyBorder="1" applyAlignment="1">
      <alignment horizontal="center" vertical="center" wrapText="1"/>
      <protection/>
    </xf>
    <xf numFmtId="0" fontId="1" fillId="0" borderId="14" xfId="26" applyFill="1" applyBorder="1" applyAlignment="1">
      <alignment horizontal="center" vertical="center" wrapText="1"/>
      <protection/>
    </xf>
    <xf numFmtId="0" fontId="1" fillId="0" borderId="15" xfId="26" applyFill="1" applyBorder="1" applyAlignment="1">
      <alignment horizontal="center" vertical="center" wrapText="1"/>
      <protection/>
    </xf>
    <xf numFmtId="0" fontId="1" fillId="0" borderId="116" xfId="26" applyFill="1" applyBorder="1" applyAlignment="1">
      <alignment horizontal="center" vertical="center" wrapText="1"/>
      <protection/>
    </xf>
    <xf numFmtId="0" fontId="1" fillId="0" borderId="16" xfId="26" applyFill="1" applyBorder="1" applyAlignment="1">
      <alignment horizontal="center" vertical="center" wrapText="1"/>
      <protection/>
    </xf>
    <xf numFmtId="0" fontId="1" fillId="0" borderId="17" xfId="26" applyFill="1" applyBorder="1" applyAlignment="1">
      <alignment horizontal="center" vertical="center" wrapText="1"/>
      <protection/>
    </xf>
    <xf numFmtId="0" fontId="1" fillId="0" borderId="117" xfId="26" applyFill="1" applyBorder="1" applyAlignment="1">
      <alignment horizontal="center" vertical="center" wrapText="1"/>
      <protection/>
    </xf>
    <xf numFmtId="0" fontId="1" fillId="0" borderId="40" xfId="26" applyFill="1" applyBorder="1">
      <alignment vertical="center"/>
      <protection/>
    </xf>
    <xf numFmtId="0" fontId="1" fillId="0" borderId="41" xfId="26" applyFill="1" applyBorder="1">
      <alignment vertical="center"/>
      <protection/>
    </xf>
    <xf numFmtId="0" fontId="1" fillId="0" borderId="41" xfId="26" applyFill="1" applyBorder="1" applyAlignment="1">
      <alignment horizontal="center" vertical="center"/>
      <protection/>
    </xf>
    <xf numFmtId="0" fontId="1" fillId="0" borderId="119" xfId="26" applyFill="1" applyBorder="1" applyAlignment="1">
      <alignment horizontal="center" vertical="center" wrapText="1"/>
      <protection/>
    </xf>
    <xf numFmtId="0" fontId="0" fillId="0" borderId="120" xfId="0" applyFill="1" applyBorder="1" applyAlignment="1">
      <alignment vertical="center"/>
    </xf>
    <xf numFmtId="0" fontId="0" fillId="0" borderId="121" xfId="0" applyFill="1" applyBorder="1" applyAlignment="1">
      <alignment vertical="center"/>
    </xf>
    <xf numFmtId="0" fontId="0" fillId="0" borderId="111" xfId="0" applyFill="1" applyBorder="1" applyAlignment="1">
      <alignment horizontal="center" vertical="center"/>
    </xf>
    <xf numFmtId="0" fontId="0" fillId="0" borderId="50" xfId="0" applyFill="1" applyBorder="1" applyAlignment="1">
      <alignment horizontal="center" vertical="center"/>
    </xf>
    <xf numFmtId="0" fontId="0" fillId="0" borderId="122" xfId="0" applyFill="1" applyBorder="1" applyAlignment="1">
      <alignment horizontal="center" vertical="center"/>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23" xfId="0" applyFill="1" applyBorder="1" applyAlignment="1">
      <alignment horizontal="center" vertical="center"/>
    </xf>
    <xf numFmtId="0" fontId="1" fillId="0" borderId="0" xfId="26" applyFill="1" applyAlignment="1">
      <alignment horizontal="center" vertical="center" wrapText="1"/>
      <protection/>
    </xf>
    <xf numFmtId="0" fontId="1" fillId="0" borderId="45" xfId="26" applyFill="1" applyBorder="1" applyAlignment="1">
      <alignment horizontal="center" vertical="center" wrapText="1"/>
      <protection/>
    </xf>
    <xf numFmtId="0" fontId="1" fillId="0" borderId="124" xfId="26" applyFill="1" applyBorder="1">
      <alignment vertical="center"/>
      <protection/>
    </xf>
    <xf numFmtId="0" fontId="1" fillId="0" borderId="41" xfId="26" applyFill="1" applyBorder="1" applyAlignment="1">
      <alignment vertical="center"/>
      <protection/>
    </xf>
    <xf numFmtId="0" fontId="1" fillId="0" borderId="14" xfId="26" applyFont="1" applyFill="1" applyBorder="1">
      <alignment vertical="center"/>
      <protection/>
    </xf>
    <xf numFmtId="0" fontId="1" fillId="0" borderId="7" xfId="26" applyFill="1" applyBorder="1">
      <alignment vertical="center"/>
      <protection/>
    </xf>
    <xf numFmtId="0" fontId="1" fillId="0" borderId="1" xfId="26" applyFont="1" applyFill="1" applyBorder="1">
      <alignment vertical="center"/>
      <protection/>
    </xf>
    <xf numFmtId="38" fontId="1" fillId="0" borderId="1" xfId="17" applyFont="1" applyFill="1" applyBorder="1" applyAlignment="1">
      <alignment vertical="center"/>
    </xf>
    <xf numFmtId="38" fontId="1" fillId="0" borderId="8" xfId="17" applyFont="1" applyFill="1" applyBorder="1" applyAlignment="1">
      <alignment vertical="center"/>
    </xf>
    <xf numFmtId="38" fontId="1" fillId="0" borderId="108" xfId="17" applyFill="1" applyBorder="1" applyAlignment="1">
      <alignment vertical="center"/>
    </xf>
    <xf numFmtId="38" fontId="1" fillId="0" borderId="9" xfId="17" applyFill="1" applyBorder="1" applyAlignment="1">
      <alignment vertical="center"/>
    </xf>
    <xf numFmtId="38" fontId="1" fillId="0" borderId="1" xfId="17" applyFill="1" applyBorder="1" applyAlignment="1">
      <alignment vertical="center"/>
    </xf>
    <xf numFmtId="38" fontId="1" fillId="0" borderId="10" xfId="17" applyFill="1" applyBorder="1" applyAlignment="1">
      <alignment vertical="center"/>
    </xf>
    <xf numFmtId="38" fontId="1" fillId="0" borderId="109" xfId="17" applyFill="1" applyBorder="1" applyAlignment="1">
      <alignment vertical="center"/>
    </xf>
    <xf numFmtId="0" fontId="1" fillId="0" borderId="25" xfId="26" applyFill="1" applyBorder="1">
      <alignment vertical="center"/>
      <protection/>
    </xf>
    <xf numFmtId="0" fontId="1" fillId="0" borderId="1" xfId="26" applyFill="1" applyBorder="1">
      <alignment vertical="center"/>
      <protection/>
    </xf>
    <xf numFmtId="38" fontId="1" fillId="0" borderId="8" xfId="17" applyFill="1" applyBorder="1" applyAlignment="1">
      <alignment vertical="center"/>
    </xf>
    <xf numFmtId="0" fontId="1" fillId="0" borderId="8" xfId="26" applyFill="1" applyBorder="1">
      <alignment vertical="center"/>
      <protection/>
    </xf>
    <xf numFmtId="0" fontId="1" fillId="0" borderId="9" xfId="26" applyFill="1" applyBorder="1">
      <alignment vertical="center"/>
      <protection/>
    </xf>
    <xf numFmtId="38" fontId="1" fillId="0" borderId="1" xfId="26" applyNumberFormat="1" applyFill="1" applyBorder="1">
      <alignment vertical="center"/>
      <protection/>
    </xf>
    <xf numFmtId="38" fontId="1" fillId="0" borderId="8" xfId="26" applyNumberFormat="1" applyFill="1" applyBorder="1">
      <alignment vertical="center"/>
      <protection/>
    </xf>
    <xf numFmtId="38" fontId="1" fillId="0" borderId="116" xfId="17" applyFill="1" applyBorder="1" applyAlignment="1">
      <alignment vertical="center"/>
    </xf>
    <xf numFmtId="38" fontId="1" fillId="0" borderId="16" xfId="26" applyNumberFormat="1" applyFill="1" applyBorder="1">
      <alignment vertical="center"/>
      <protection/>
    </xf>
    <xf numFmtId="38" fontId="1" fillId="0" borderId="14" xfId="26" applyNumberFormat="1" applyFill="1" applyBorder="1">
      <alignment vertical="center"/>
      <protection/>
    </xf>
    <xf numFmtId="38" fontId="1" fillId="0" borderId="17" xfId="26" applyNumberFormat="1" applyFill="1" applyBorder="1">
      <alignment vertical="center"/>
      <protection/>
    </xf>
    <xf numFmtId="0" fontId="1" fillId="0" borderId="109" xfId="26" applyFill="1" applyBorder="1">
      <alignment vertical="center"/>
      <protection/>
    </xf>
    <xf numFmtId="0" fontId="1" fillId="0" borderId="100" xfId="26" applyFill="1" applyBorder="1">
      <alignment vertical="center"/>
      <protection/>
    </xf>
    <xf numFmtId="0" fontId="1" fillId="0" borderId="101" xfId="26" applyFill="1" applyBorder="1">
      <alignment vertical="center"/>
      <protection/>
    </xf>
    <xf numFmtId="0" fontId="1" fillId="0" borderId="103" xfId="26" applyFill="1" applyBorder="1">
      <alignment vertical="center"/>
      <protection/>
    </xf>
    <xf numFmtId="0" fontId="1" fillId="0" borderId="104" xfId="26" applyFill="1" applyBorder="1">
      <alignment vertical="center"/>
      <protection/>
    </xf>
    <xf numFmtId="0" fontId="1" fillId="0" borderId="10" xfId="26" applyFill="1" applyBorder="1">
      <alignment vertical="center"/>
      <protection/>
    </xf>
    <xf numFmtId="0" fontId="1" fillId="0" borderId="110" xfId="26" applyFill="1" applyBorder="1">
      <alignment vertical="center"/>
      <protection/>
    </xf>
    <xf numFmtId="38" fontId="1" fillId="0" borderId="9" xfId="26" applyNumberFormat="1" applyFill="1" applyBorder="1">
      <alignment vertical="center"/>
      <protection/>
    </xf>
    <xf numFmtId="3" fontId="1" fillId="0" borderId="1" xfId="17" applyNumberFormat="1" applyFill="1" applyBorder="1" applyAlignment="1">
      <alignment vertical="center"/>
    </xf>
    <xf numFmtId="0" fontId="1" fillId="0" borderId="42" xfId="26" applyFill="1" applyBorder="1" applyAlignment="1">
      <alignment vertical="center"/>
      <protection/>
    </xf>
    <xf numFmtId="0" fontId="1" fillId="0" borderId="111" xfId="26" applyFont="1" applyFill="1" applyBorder="1">
      <alignment vertical="center"/>
      <protection/>
    </xf>
    <xf numFmtId="0" fontId="1" fillId="0" borderId="48" xfId="26" applyFill="1" applyBorder="1">
      <alignment vertical="center"/>
      <protection/>
    </xf>
    <xf numFmtId="0" fontId="1" fillId="0" borderId="49" xfId="26" applyFill="1" applyBorder="1">
      <alignment vertical="center"/>
      <protection/>
    </xf>
    <xf numFmtId="0" fontId="1" fillId="0" borderId="111" xfId="26" applyFill="1" applyBorder="1">
      <alignment vertical="center"/>
      <protection/>
    </xf>
    <xf numFmtId="0" fontId="1" fillId="0" borderId="14" xfId="26" applyFill="1" applyBorder="1">
      <alignment vertical="center"/>
      <protection/>
    </xf>
    <xf numFmtId="0" fontId="1" fillId="0" borderId="15" xfId="26" applyFill="1" applyBorder="1">
      <alignment vertical="center"/>
      <protection/>
    </xf>
    <xf numFmtId="38" fontId="1" fillId="0" borderId="112" xfId="17" applyFill="1" applyBorder="1" applyAlignment="1">
      <alignment vertical="center"/>
    </xf>
    <xf numFmtId="0" fontId="1" fillId="0" borderId="19" xfId="26" applyFill="1" applyBorder="1">
      <alignment vertical="center"/>
      <protection/>
    </xf>
    <xf numFmtId="0" fontId="1" fillId="0" borderId="20" xfId="26" applyFill="1" applyBorder="1">
      <alignment vertical="center"/>
      <protection/>
    </xf>
    <xf numFmtId="0" fontId="1" fillId="0" borderId="21" xfId="26" applyFill="1" applyBorder="1">
      <alignment vertical="center"/>
      <protection/>
    </xf>
    <xf numFmtId="0" fontId="1" fillId="0" borderId="115" xfId="26" applyFill="1" applyBorder="1">
      <alignment vertical="center"/>
      <protection/>
    </xf>
    <xf numFmtId="0" fontId="1" fillId="0" borderId="75" xfId="26" applyFill="1" applyBorder="1" applyAlignment="1">
      <alignment vertical="center"/>
      <protection/>
    </xf>
    <xf numFmtId="0" fontId="0" fillId="2" borderId="1" xfId="22" applyFont="1" applyFill="1" applyBorder="1" applyAlignment="1">
      <alignment horizontal="center" vertical="center"/>
      <protection/>
    </xf>
    <xf numFmtId="0" fontId="0" fillId="2" borderId="1" xfId="0" applyFill="1" applyBorder="1" applyAlignment="1">
      <alignment horizontal="center" vertical="center"/>
    </xf>
    <xf numFmtId="0" fontId="0" fillId="0" borderId="3" xfId="22" applyFont="1" applyFill="1" applyBorder="1" applyAlignment="1">
      <alignment vertical="center"/>
      <protection/>
    </xf>
    <xf numFmtId="0" fontId="0" fillId="0" borderId="13" xfId="0" applyBorder="1" applyAlignment="1">
      <alignment vertical="center"/>
    </xf>
    <xf numFmtId="0" fontId="0" fillId="0" borderId="5" xfId="22" applyFont="1" applyBorder="1" applyAlignment="1">
      <alignment vertical="top" wrapText="1"/>
      <protection/>
    </xf>
    <xf numFmtId="0" fontId="0" fillId="0" borderId="2" xfId="22" applyFont="1" applyBorder="1" applyAlignment="1">
      <alignment vertical="top" wrapText="1"/>
      <protection/>
    </xf>
    <xf numFmtId="0" fontId="0" fillId="0" borderId="2" xfId="0" applyBorder="1" applyAlignment="1">
      <alignment vertical="top" wrapText="1"/>
    </xf>
    <xf numFmtId="0" fontId="0" fillId="0" borderId="6" xfId="0" applyBorder="1" applyAlignment="1">
      <alignment vertical="top" wrapText="1"/>
    </xf>
    <xf numFmtId="0" fontId="0" fillId="0" borderId="2"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22" applyFont="1" applyFill="1" applyBorder="1" applyAlignment="1">
      <alignment horizontal="center" vertical="center"/>
      <protection/>
    </xf>
    <xf numFmtId="0" fontId="0" fillId="0" borderId="11" xfId="0" applyFont="1" applyFill="1" applyBorder="1" applyAlignment="1">
      <alignment vertical="center"/>
    </xf>
    <xf numFmtId="0" fontId="0" fillId="0" borderId="7" xfId="0" applyFont="1" applyFill="1" applyBorder="1" applyAlignment="1">
      <alignment vertical="center"/>
    </xf>
    <xf numFmtId="0" fontId="0" fillId="0" borderId="8" xfId="22" applyFont="1" applyBorder="1" applyAlignment="1">
      <alignment horizontal="distributed" vertical="center" indent="1"/>
      <protection/>
    </xf>
    <xf numFmtId="0" fontId="0" fillId="0" borderId="11" xfId="22" applyFont="1" applyBorder="1" applyAlignment="1">
      <alignment horizontal="distributed" vertical="center" indent="1"/>
      <protection/>
    </xf>
    <xf numFmtId="0" fontId="0" fillId="0" borderId="7" xfId="22" applyFont="1" applyBorder="1" applyAlignment="1">
      <alignment horizontal="distributed" vertical="center" indent="1"/>
      <protection/>
    </xf>
    <xf numFmtId="0" fontId="0" fillId="2" borderId="1" xfId="22" applyFont="1" applyFill="1" applyBorder="1" applyAlignment="1">
      <alignment vertical="center" wrapText="1"/>
      <protection/>
    </xf>
    <xf numFmtId="0" fontId="0" fillId="2" borderId="1" xfId="0" applyFill="1" applyBorder="1" applyAlignment="1">
      <alignment vertical="center"/>
    </xf>
    <xf numFmtId="0" fontId="4" fillId="0" borderId="0" xfId="22" applyFont="1" applyBorder="1" applyAlignment="1">
      <alignment vertical="center" wrapText="1"/>
      <protection/>
    </xf>
    <xf numFmtId="0" fontId="4" fillId="0" borderId="0" xfId="0" applyFont="1" applyBorder="1" applyAlignment="1">
      <alignment vertical="center" wrapText="1"/>
    </xf>
    <xf numFmtId="0" fontId="0" fillId="0" borderId="15" xfId="22" applyFont="1" applyFill="1" applyBorder="1" applyAlignment="1">
      <alignment vertical="center" wrapText="1"/>
      <protection/>
    </xf>
    <xf numFmtId="0" fontId="0" fillId="0" borderId="3" xfId="22" applyFont="1" applyFill="1" applyBorder="1" applyAlignment="1">
      <alignment vertical="center" wrapText="1"/>
      <protection/>
    </xf>
    <xf numFmtId="0" fontId="0" fillId="0" borderId="3" xfId="0" applyBorder="1" applyAlignment="1">
      <alignment vertical="center"/>
    </xf>
    <xf numFmtId="0" fontId="0" fillId="0" borderId="3" xfId="0" applyFill="1" applyBorder="1" applyAlignment="1">
      <alignment horizontal="left" vertical="center" wrapText="1"/>
    </xf>
    <xf numFmtId="0" fontId="0" fillId="0" borderId="13" xfId="0" applyFill="1" applyBorder="1" applyAlignment="1">
      <alignment horizontal="left" vertical="center" wrapText="1"/>
    </xf>
    <xf numFmtId="0" fontId="0" fillId="0" borderId="5" xfId="0" applyFill="1" applyBorder="1" applyAlignment="1">
      <alignment horizontal="left" vertical="center" wrapText="1"/>
    </xf>
    <xf numFmtId="0" fontId="0" fillId="2" borderId="11" xfId="22" applyFont="1" applyFill="1" applyBorder="1" applyAlignment="1">
      <alignment horizontal="center" vertical="center"/>
      <protection/>
    </xf>
    <xf numFmtId="0" fontId="0" fillId="2" borderId="7" xfId="22" applyFont="1" applyFill="1" applyBorder="1" applyAlignment="1">
      <alignment horizontal="center" vertical="center"/>
      <protection/>
    </xf>
    <xf numFmtId="0" fontId="0" fillId="0" borderId="15" xfId="22" applyFont="1" applyFill="1" applyBorder="1" applyAlignment="1">
      <alignment horizontal="left" vertical="center" wrapText="1"/>
      <protection/>
    </xf>
    <xf numFmtId="0" fontId="0" fillId="2" borderId="8" xfId="22" applyFont="1" applyFill="1" applyBorder="1" applyAlignment="1">
      <alignment horizontal="center" vertical="center"/>
      <protection/>
    </xf>
    <xf numFmtId="0" fontId="9" fillId="0" borderId="0" xfId="22" applyFont="1" applyBorder="1" applyAlignment="1">
      <alignment horizontal="center" vertical="center"/>
      <protection/>
    </xf>
    <xf numFmtId="0" fontId="0" fillId="0" borderId="8" xfId="22" applyFont="1" applyFill="1" applyBorder="1" applyAlignment="1">
      <alignment horizontal="right" vertical="center"/>
      <protection/>
    </xf>
    <xf numFmtId="0" fontId="0" fillId="0" borderId="7" xfId="22" applyFont="1" applyFill="1" applyBorder="1" applyAlignment="1">
      <alignment horizontal="right" vertical="center"/>
      <protection/>
    </xf>
    <xf numFmtId="0" fontId="0" fillId="0" borderId="8" xfId="22" applyFont="1" applyBorder="1" applyAlignment="1">
      <alignment vertical="center"/>
      <protection/>
    </xf>
    <xf numFmtId="0" fontId="0" fillId="0" borderId="7" xfId="0" applyBorder="1" applyAlignment="1">
      <alignment vertical="center"/>
    </xf>
    <xf numFmtId="0" fontId="0" fillId="0" borderId="15" xfId="22" applyFont="1" applyBorder="1" applyAlignment="1">
      <alignment horizontal="distributed" vertical="center" indent="1"/>
      <protection/>
    </xf>
    <xf numFmtId="0" fontId="0" fillId="0" borderId="3" xfId="22" applyFont="1" applyBorder="1" applyAlignment="1">
      <alignment horizontal="distributed" vertical="center" indent="1"/>
      <protection/>
    </xf>
    <xf numFmtId="0" fontId="0" fillId="0" borderId="13" xfId="22" applyFont="1" applyBorder="1" applyAlignment="1">
      <alignment horizontal="distributed" vertical="center" indent="1"/>
      <protection/>
    </xf>
    <xf numFmtId="0" fontId="0" fillId="0" borderId="3" xfId="0" applyFill="1" applyBorder="1" applyAlignment="1">
      <alignment vertical="center"/>
    </xf>
    <xf numFmtId="0" fontId="0" fillId="2" borderId="8" xfId="22" applyFont="1" applyFill="1" applyBorder="1" applyAlignment="1">
      <alignment horizontal="center" vertical="center" shrinkToFit="1"/>
      <protection/>
    </xf>
    <xf numFmtId="0" fontId="0" fillId="2" borderId="11" xfId="22" applyFont="1" applyFill="1" applyBorder="1" applyAlignment="1">
      <alignment horizontal="center" vertical="center" shrinkToFit="1"/>
      <protection/>
    </xf>
    <xf numFmtId="0" fontId="0" fillId="2" borderId="7" xfId="22" applyFont="1" applyFill="1" applyBorder="1" applyAlignment="1">
      <alignment horizontal="center" vertical="center" shrinkToFit="1"/>
      <protection/>
    </xf>
    <xf numFmtId="0" fontId="0" fillId="0" borderId="8" xfId="22" applyFont="1" applyFill="1" applyBorder="1" applyAlignment="1">
      <alignment vertical="center"/>
      <protection/>
    </xf>
    <xf numFmtId="0" fontId="0" fillId="0" borderId="11" xfId="22" applyFont="1" applyFill="1" applyBorder="1" applyAlignment="1">
      <alignment vertical="center"/>
      <protection/>
    </xf>
    <xf numFmtId="0" fontId="0" fillId="0" borderId="7" xfId="22" applyFont="1" applyFill="1" applyBorder="1" applyAlignment="1">
      <alignment vertical="center"/>
      <protection/>
    </xf>
    <xf numFmtId="0" fontId="0" fillId="0" borderId="7" xfId="0" applyFill="1" applyBorder="1" applyAlignment="1">
      <alignment horizontal="center" vertical="center"/>
    </xf>
    <xf numFmtId="0" fontId="0" fillId="2" borderId="8" xfId="22" applyFont="1" applyFill="1" applyBorder="1" applyAlignment="1">
      <alignment vertical="center" shrinkToFit="1"/>
      <protection/>
    </xf>
    <xf numFmtId="0" fontId="0" fillId="2" borderId="11" xfId="22" applyFont="1" applyFill="1" applyBorder="1" applyAlignment="1">
      <alignment vertical="center" shrinkToFit="1"/>
      <protection/>
    </xf>
    <xf numFmtId="0" fontId="0" fillId="2" borderId="7" xfId="22" applyFont="1" applyFill="1" applyBorder="1" applyAlignment="1">
      <alignment vertical="center" shrinkToFit="1"/>
      <protection/>
    </xf>
    <xf numFmtId="0" fontId="0" fillId="0" borderId="8" xfId="22" applyFill="1" applyBorder="1" applyAlignment="1">
      <alignment horizontal="center" vertical="center"/>
      <protection/>
    </xf>
    <xf numFmtId="0" fontId="0" fillId="0" borderId="7" xfId="22" applyFill="1" applyBorder="1" applyAlignment="1">
      <alignment horizontal="center" vertical="center"/>
      <protection/>
    </xf>
    <xf numFmtId="0" fontId="0" fillId="2" borderId="8" xfId="22" applyFont="1" applyFill="1" applyBorder="1" applyAlignment="1">
      <alignment vertical="center"/>
      <protection/>
    </xf>
    <xf numFmtId="0" fontId="0" fillId="2" borderId="11" xfId="22" applyFont="1" applyFill="1" applyBorder="1" applyAlignment="1">
      <alignment vertical="center"/>
      <protection/>
    </xf>
    <xf numFmtId="0" fontId="0" fillId="2" borderId="7" xfId="22" applyFont="1" applyFill="1" applyBorder="1" applyAlignment="1">
      <alignment vertical="center"/>
      <protection/>
    </xf>
    <xf numFmtId="58" fontId="0" fillId="0" borderId="8" xfId="22" applyNumberFormat="1" applyFont="1" applyFill="1" applyBorder="1" applyAlignment="1">
      <alignment horizontal="center" vertical="center"/>
      <protection/>
    </xf>
    <xf numFmtId="0" fontId="0" fillId="0" borderId="7" xfId="22" applyFont="1" applyFill="1" applyBorder="1" applyAlignment="1">
      <alignment horizontal="center" vertical="center"/>
      <protection/>
    </xf>
    <xf numFmtId="0" fontId="0" fillId="0" borderId="11" xfId="22" applyFont="1" applyFill="1" applyBorder="1" applyAlignment="1">
      <alignment horizontal="center" vertical="center"/>
      <protection/>
    </xf>
    <xf numFmtId="0" fontId="0" fillId="0" borderId="8" xfId="22" applyFont="1" applyBorder="1" applyAlignment="1">
      <alignment horizontal="center" vertical="center"/>
      <protection/>
    </xf>
    <xf numFmtId="0" fontId="0" fillId="0" borderId="11" xfId="22" applyFont="1" applyBorder="1" applyAlignment="1">
      <alignment horizontal="center" vertical="center"/>
      <protection/>
    </xf>
    <xf numFmtId="0" fontId="0" fillId="0" borderId="7" xfId="22" applyFont="1" applyBorder="1" applyAlignment="1">
      <alignment horizontal="center" vertical="center"/>
      <protection/>
    </xf>
    <xf numFmtId="0" fontId="0" fillId="2" borderId="15" xfId="22" applyFont="1" applyFill="1" applyBorder="1" applyAlignment="1">
      <alignment vertical="center" shrinkToFit="1"/>
      <protection/>
    </xf>
    <xf numFmtId="0" fontId="0" fillId="2" borderId="3" xfId="22" applyFont="1" applyFill="1" applyBorder="1" applyAlignment="1">
      <alignment vertical="center" shrinkToFit="1"/>
      <protection/>
    </xf>
    <xf numFmtId="0" fontId="0" fillId="2" borderId="13" xfId="22" applyFont="1" applyFill="1" applyBorder="1" applyAlignment="1">
      <alignment vertical="center" shrinkToFit="1"/>
      <protection/>
    </xf>
    <xf numFmtId="38" fontId="0" fillId="0" borderId="8"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8" xfId="17" applyFill="1" applyBorder="1" applyAlignment="1">
      <alignment vertical="center"/>
    </xf>
    <xf numFmtId="38" fontId="0" fillId="0" borderId="7" xfId="17" applyFill="1" applyBorder="1" applyAlignment="1">
      <alignment vertical="center"/>
    </xf>
    <xf numFmtId="0" fontId="0" fillId="0" borderId="8" xfId="22" applyFill="1" applyBorder="1" applyAlignment="1">
      <alignment vertical="center"/>
      <protection/>
    </xf>
    <xf numFmtId="0" fontId="0" fillId="0" borderId="7" xfId="22" applyFill="1" applyBorder="1" applyAlignment="1">
      <alignment vertical="center"/>
      <protection/>
    </xf>
    <xf numFmtId="0" fontId="0" fillId="0" borderId="7" xfId="0" applyFill="1" applyBorder="1" applyAlignment="1">
      <alignment horizontal="right" vertical="center"/>
    </xf>
    <xf numFmtId="0" fontId="0" fillId="0" borderId="7" xfId="22" applyFill="1" applyBorder="1" applyAlignment="1">
      <alignment horizontal="right" vertical="center"/>
      <protection/>
    </xf>
    <xf numFmtId="0" fontId="4" fillId="0" borderId="8" xfId="22" applyFont="1" applyBorder="1" applyAlignment="1">
      <alignment horizontal="distributed" vertical="center" indent="1"/>
      <protection/>
    </xf>
    <xf numFmtId="0" fontId="4" fillId="0" borderId="11" xfId="22" applyFont="1" applyBorder="1" applyAlignment="1">
      <alignment horizontal="distributed" vertical="center" indent="1"/>
      <protection/>
    </xf>
    <xf numFmtId="0" fontId="4" fillId="0" borderId="7" xfId="22" applyFont="1" applyBorder="1" applyAlignment="1">
      <alignment horizontal="distributed" vertical="center" indent="1"/>
      <protection/>
    </xf>
    <xf numFmtId="0" fontId="0" fillId="2" borderId="15" xfId="22" applyFont="1" applyFill="1" applyBorder="1" applyAlignment="1">
      <alignment vertical="center"/>
      <protection/>
    </xf>
    <xf numFmtId="0" fontId="5" fillId="0" borderId="0" xfId="22" applyFont="1" applyBorder="1" applyAlignment="1">
      <alignment horizontal="right"/>
      <protection/>
    </xf>
    <xf numFmtId="0" fontId="5" fillId="0" borderId="2" xfId="22" applyFont="1" applyBorder="1" applyAlignment="1">
      <alignment horizontal="right"/>
      <protection/>
    </xf>
    <xf numFmtId="0" fontId="0" fillId="2" borderId="15" xfId="24" applyFont="1" applyFill="1" applyBorder="1" applyAlignment="1">
      <alignment horizontal="center" vertical="center"/>
      <protection/>
    </xf>
    <xf numFmtId="0" fontId="0" fillId="2" borderId="3" xfId="24" applyFont="1" applyFill="1" applyBorder="1" applyAlignment="1">
      <alignment horizontal="center" vertical="center"/>
      <protection/>
    </xf>
    <xf numFmtId="0" fontId="0" fillId="2" borderId="13" xfId="24" applyFont="1" applyFill="1" applyBorder="1" applyAlignment="1">
      <alignment horizontal="center" vertical="center"/>
      <protection/>
    </xf>
    <xf numFmtId="0" fontId="5" fillId="2" borderId="8" xfId="22" applyFont="1" applyFill="1" applyBorder="1" applyAlignment="1">
      <alignment horizontal="center" vertical="center"/>
      <protection/>
    </xf>
    <xf numFmtId="0" fontId="5" fillId="2" borderId="11" xfId="22" applyFont="1" applyFill="1" applyBorder="1" applyAlignment="1">
      <alignment horizontal="center" vertical="center"/>
      <protection/>
    </xf>
    <xf numFmtId="0" fontId="5" fillId="2" borderId="125" xfId="22" applyFont="1" applyFill="1" applyBorder="1" applyAlignment="1">
      <alignment horizontal="center" vertical="center"/>
      <protection/>
    </xf>
    <xf numFmtId="191" fontId="0" fillId="0" borderId="1" xfId="22" applyNumberFormat="1" applyFont="1" applyFill="1" applyBorder="1" applyAlignment="1">
      <alignment horizontal="center" vertical="center"/>
      <protection/>
    </xf>
    <xf numFmtId="0" fontId="21" fillId="2" borderId="1" xfId="22" applyFont="1" applyFill="1" applyBorder="1" applyAlignment="1">
      <alignment horizontal="distributed" vertical="center"/>
      <protection/>
    </xf>
    <xf numFmtId="0" fontId="21" fillId="2" borderId="1" xfId="0" applyFont="1" applyFill="1" applyBorder="1" applyAlignment="1">
      <alignment horizontal="distributed" vertical="center"/>
    </xf>
    <xf numFmtId="191" fontId="0" fillId="0" borderId="108" xfId="22" applyNumberFormat="1" applyFont="1" applyFill="1" applyBorder="1" applyAlignment="1">
      <alignment horizontal="center" vertical="center"/>
      <protection/>
    </xf>
    <xf numFmtId="0" fontId="5" fillId="2" borderId="1" xfId="22" applyFont="1" applyFill="1" applyBorder="1" applyAlignment="1">
      <alignment horizontal="distributed" vertical="center"/>
      <protection/>
    </xf>
    <xf numFmtId="0" fontId="5" fillId="2" borderId="1" xfId="0" applyFont="1" applyFill="1" applyBorder="1" applyAlignment="1">
      <alignment horizontal="distributed" vertical="center"/>
    </xf>
    <xf numFmtId="0" fontId="5" fillId="2" borderId="8" xfId="0" applyFont="1" applyFill="1" applyBorder="1" applyAlignment="1">
      <alignment horizontal="center" vertical="center"/>
    </xf>
    <xf numFmtId="0" fontId="5" fillId="2" borderId="12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26" xfId="0" applyFont="1" applyFill="1" applyBorder="1" applyAlignment="1">
      <alignment horizontal="center" vertical="center"/>
    </xf>
    <xf numFmtId="0" fontId="4" fillId="2" borderId="8" xfId="24" applyFont="1" applyFill="1" applyBorder="1" applyAlignment="1">
      <alignment horizontal="center" vertical="center" wrapText="1" shrinkToFit="1"/>
      <protection/>
    </xf>
    <xf numFmtId="0" fontId="4" fillId="2" borderId="11" xfId="24" applyFont="1" applyFill="1" applyBorder="1" applyAlignment="1">
      <alignment horizontal="center" vertical="center" shrinkToFit="1"/>
      <protection/>
    </xf>
    <xf numFmtId="0" fontId="4" fillId="2" borderId="7" xfId="24" applyFont="1" applyFill="1" applyBorder="1" applyAlignment="1">
      <alignment horizontal="center" vertical="center" shrinkToFit="1"/>
      <protection/>
    </xf>
    <xf numFmtId="0" fontId="4" fillId="2" borderId="8" xfId="24" applyFont="1" applyFill="1" applyBorder="1" applyAlignment="1">
      <alignment horizontal="center" vertical="center" wrapText="1"/>
      <protection/>
    </xf>
    <xf numFmtId="0" fontId="4" fillId="2" borderId="11" xfId="24" applyFont="1" applyFill="1" applyBorder="1" applyAlignment="1">
      <alignment horizontal="center" vertical="center"/>
      <protection/>
    </xf>
    <xf numFmtId="0" fontId="4" fillId="2" borderId="7" xfId="24" applyFont="1" applyFill="1" applyBorder="1" applyAlignment="1">
      <alignment horizontal="center" vertical="center"/>
      <protection/>
    </xf>
    <xf numFmtId="0" fontId="0" fillId="0" borderId="127" xfId="24" applyFont="1" applyBorder="1" applyAlignment="1">
      <alignment horizontal="center" vertical="center"/>
      <protection/>
    </xf>
    <xf numFmtId="0" fontId="0" fillId="0" borderId="128" xfId="24" applyFont="1" applyBorder="1" applyAlignment="1">
      <alignment horizontal="center" vertical="center"/>
      <protection/>
    </xf>
    <xf numFmtId="0" fontId="0" fillId="0" borderId="129" xfId="24" applyFont="1" applyBorder="1" applyAlignment="1">
      <alignment horizontal="center" vertical="center"/>
      <protection/>
    </xf>
    <xf numFmtId="191" fontId="0" fillId="0" borderId="101" xfId="24" applyNumberFormat="1" applyFont="1" applyBorder="1" applyAlignment="1">
      <alignment horizontal="center" vertical="center"/>
      <protection/>
    </xf>
    <xf numFmtId="191" fontId="0" fillId="0" borderId="106" xfId="24" applyNumberFormat="1" applyFont="1" applyBorder="1" applyAlignment="1">
      <alignment horizontal="center" vertical="center"/>
      <protection/>
    </xf>
    <xf numFmtId="191" fontId="0" fillId="0" borderId="105" xfId="24" applyNumberFormat="1" applyFont="1" applyBorder="1" applyAlignment="1">
      <alignment horizontal="center" vertical="center"/>
      <protection/>
    </xf>
    <xf numFmtId="0" fontId="0" fillId="2" borderId="1" xfId="24" applyFont="1" applyFill="1" applyBorder="1" applyAlignment="1">
      <alignment horizontal="center" vertical="center"/>
      <protection/>
    </xf>
    <xf numFmtId="191" fontId="0" fillId="0" borderId="8" xfId="24" applyNumberFormat="1" applyFont="1" applyBorder="1" applyAlignment="1">
      <alignment horizontal="center" vertical="center"/>
      <protection/>
    </xf>
    <xf numFmtId="191" fontId="0" fillId="0" borderId="11" xfId="24" applyNumberFormat="1" applyFont="1" applyBorder="1" applyAlignment="1">
      <alignment horizontal="center" vertical="center"/>
      <protection/>
    </xf>
    <xf numFmtId="191" fontId="0" fillId="0" borderId="7" xfId="24" applyNumberFormat="1" applyFont="1" applyBorder="1" applyAlignment="1">
      <alignment horizontal="center" vertical="center"/>
      <protection/>
    </xf>
    <xf numFmtId="191" fontId="0" fillId="0" borderId="101" xfId="24" applyNumberFormat="1" applyFont="1" applyFill="1" applyBorder="1" applyAlignment="1">
      <alignment horizontal="center" vertical="center"/>
      <protection/>
    </xf>
    <xf numFmtId="191" fontId="0" fillId="0" borderId="106" xfId="24" applyNumberFormat="1" applyFont="1" applyFill="1" applyBorder="1" applyAlignment="1">
      <alignment horizontal="center" vertical="center"/>
      <protection/>
    </xf>
    <xf numFmtId="191" fontId="0" fillId="0" borderId="105" xfId="24" applyNumberFormat="1" applyFont="1" applyFill="1" applyBorder="1" applyAlignment="1">
      <alignment horizontal="center" vertical="center"/>
      <protection/>
    </xf>
    <xf numFmtId="0" fontId="0" fillId="0" borderId="127" xfId="24" applyFont="1" applyBorder="1" applyAlignment="1">
      <alignment horizontal="right" vertical="center"/>
      <protection/>
    </xf>
    <xf numFmtId="0" fontId="0" fillId="0" borderId="128" xfId="24" applyFont="1" applyBorder="1" applyAlignment="1">
      <alignment horizontal="right" vertical="center"/>
      <protection/>
    </xf>
    <xf numFmtId="0" fontId="0" fillId="0" borderId="129" xfId="24" applyFont="1" applyBorder="1" applyAlignment="1">
      <alignment horizontal="right" vertical="center"/>
      <protection/>
    </xf>
    <xf numFmtId="0" fontId="0" fillId="0" borderId="101" xfId="24" applyFont="1" applyBorder="1" applyAlignment="1">
      <alignment horizontal="right" vertical="center" shrinkToFit="1"/>
      <protection/>
    </xf>
    <xf numFmtId="0" fontId="0" fillId="0" borderId="106" xfId="24" applyFont="1" applyBorder="1" applyAlignment="1">
      <alignment horizontal="right" vertical="center" shrinkToFit="1"/>
      <protection/>
    </xf>
    <xf numFmtId="0" fontId="0" fillId="0" borderId="105" xfId="24" applyFont="1" applyBorder="1" applyAlignment="1">
      <alignment horizontal="right" vertical="center" shrinkToFit="1"/>
      <protection/>
    </xf>
    <xf numFmtId="0" fontId="5" fillId="0" borderId="0" xfId="24" applyFont="1" applyAlignment="1">
      <alignment horizontal="right"/>
      <protection/>
    </xf>
    <xf numFmtId="0" fontId="5" fillId="0" borderId="2" xfId="24" applyFont="1" applyBorder="1" applyAlignment="1">
      <alignment horizontal="right"/>
      <protection/>
    </xf>
    <xf numFmtId="0" fontId="0" fillId="0" borderId="8" xfId="24" applyFont="1" applyBorder="1" applyAlignment="1">
      <alignment horizontal="center" vertical="center"/>
      <protection/>
    </xf>
    <xf numFmtId="0" fontId="0" fillId="0" borderId="11" xfId="24" applyFont="1" applyBorder="1" applyAlignment="1">
      <alignment horizontal="center" vertical="center"/>
      <protection/>
    </xf>
    <xf numFmtId="0" fontId="0" fillId="0" borderId="7" xfId="24" applyFont="1" applyBorder="1" applyAlignment="1">
      <alignment horizontal="center" vertical="center"/>
      <protection/>
    </xf>
    <xf numFmtId="0" fontId="0" fillId="0" borderId="130" xfId="24" applyFont="1" applyBorder="1" applyAlignment="1">
      <alignment horizontal="center" vertical="center"/>
      <protection/>
    </xf>
    <xf numFmtId="0" fontId="0" fillId="0" borderId="131" xfId="24" applyFont="1" applyBorder="1" applyAlignment="1">
      <alignment horizontal="center" vertical="center"/>
      <protection/>
    </xf>
    <xf numFmtId="0" fontId="0" fillId="0" borderId="132" xfId="24" applyFont="1" applyBorder="1" applyAlignment="1">
      <alignment horizontal="center" vertical="center"/>
      <protection/>
    </xf>
    <xf numFmtId="0" fontId="0" fillId="0" borderId="133" xfId="24" applyFont="1" applyBorder="1" applyAlignment="1">
      <alignment horizontal="right" vertical="center"/>
      <protection/>
    </xf>
    <xf numFmtId="0" fontId="0" fillId="0" borderId="134" xfId="24" applyFont="1" applyBorder="1" applyAlignment="1">
      <alignment horizontal="right" vertical="center"/>
      <protection/>
    </xf>
    <xf numFmtId="0" fontId="0" fillId="0" borderId="135" xfId="24" applyFont="1" applyBorder="1" applyAlignment="1">
      <alignment horizontal="right" vertical="center"/>
      <protection/>
    </xf>
    <xf numFmtId="0" fontId="0" fillId="2" borderId="8" xfId="24" applyFont="1" applyFill="1" applyBorder="1" applyAlignment="1">
      <alignment horizontal="center" vertical="center"/>
      <protection/>
    </xf>
    <xf numFmtId="0" fontId="0" fillId="2" borderId="11" xfId="24" applyFont="1" applyFill="1" applyBorder="1" applyAlignment="1">
      <alignment horizontal="center" vertical="center"/>
      <protection/>
    </xf>
    <xf numFmtId="0" fontId="0" fillId="2" borderId="7" xfId="24" applyFont="1" applyFill="1" applyBorder="1" applyAlignment="1">
      <alignment horizontal="center" vertical="center"/>
      <protection/>
    </xf>
    <xf numFmtId="0" fontId="0" fillId="0" borderId="14" xfId="24" applyFont="1" applyBorder="1" applyAlignment="1">
      <alignment horizontal="center" vertical="center" textRotation="255"/>
      <protection/>
    </xf>
    <xf numFmtId="0" fontId="0" fillId="0" borderId="25" xfId="24" applyFont="1" applyBorder="1" applyAlignment="1">
      <alignment horizontal="center" vertical="center" textRotation="255"/>
      <protection/>
    </xf>
    <xf numFmtId="0" fontId="0" fillId="0" borderId="136" xfId="24" applyFont="1" applyBorder="1" applyAlignment="1">
      <alignment horizontal="center" vertical="center" textRotation="255"/>
      <protection/>
    </xf>
    <xf numFmtId="0" fontId="0" fillId="0" borderId="5" xfId="24" applyFont="1" applyBorder="1" applyAlignment="1">
      <alignment horizontal="center" vertical="center"/>
      <protection/>
    </xf>
    <xf numFmtId="0" fontId="0" fillId="0" borderId="2" xfId="24" applyFont="1" applyBorder="1" applyAlignment="1">
      <alignment horizontal="center" vertical="center"/>
      <protection/>
    </xf>
    <xf numFmtId="0" fontId="0" fillId="0" borderId="6" xfId="24" applyFont="1" applyBorder="1" applyAlignment="1">
      <alignment horizontal="center" vertical="center"/>
      <protection/>
    </xf>
    <xf numFmtId="191" fontId="0" fillId="0" borderId="133" xfId="24" applyNumberFormat="1" applyFont="1" applyBorder="1" applyAlignment="1">
      <alignment horizontal="center" vertical="center"/>
      <protection/>
    </xf>
    <xf numFmtId="191" fontId="0" fillId="0" borderId="134" xfId="24" applyNumberFormat="1" applyFont="1" applyBorder="1" applyAlignment="1">
      <alignment horizontal="center" vertical="center"/>
      <protection/>
    </xf>
    <xf numFmtId="191" fontId="0" fillId="0" borderId="135" xfId="24" applyNumberFormat="1" applyFont="1" applyBorder="1" applyAlignment="1">
      <alignment horizontal="center" vertical="center"/>
      <protection/>
    </xf>
    <xf numFmtId="191" fontId="0" fillId="0" borderId="130" xfId="24" applyNumberFormat="1" applyFont="1" applyBorder="1" applyAlignment="1">
      <alignment horizontal="center" vertical="center"/>
      <protection/>
    </xf>
    <xf numFmtId="191" fontId="0" fillId="0" borderId="131" xfId="24" applyNumberFormat="1" applyFont="1" applyBorder="1" applyAlignment="1">
      <alignment horizontal="center" vertical="center"/>
      <protection/>
    </xf>
    <xf numFmtId="191" fontId="0" fillId="0" borderId="132" xfId="24" applyNumberFormat="1" applyFont="1" applyBorder="1" applyAlignment="1">
      <alignment horizontal="center" vertical="center"/>
      <protection/>
    </xf>
    <xf numFmtId="191" fontId="0" fillId="0" borderId="127" xfId="24" applyNumberFormat="1" applyFont="1" applyBorder="1" applyAlignment="1">
      <alignment horizontal="center" vertical="center"/>
      <protection/>
    </xf>
    <xf numFmtId="191" fontId="0" fillId="0" borderId="128" xfId="24" applyNumberFormat="1" applyFont="1" applyBorder="1" applyAlignment="1">
      <alignment horizontal="center" vertical="center"/>
      <protection/>
    </xf>
    <xf numFmtId="191" fontId="0" fillId="0" borderId="129" xfId="24" applyNumberFormat="1" applyFont="1" applyBorder="1" applyAlignment="1">
      <alignment horizontal="center" vertical="center"/>
      <protection/>
    </xf>
    <xf numFmtId="223" fontId="0" fillId="0" borderId="8" xfId="24" applyNumberFormat="1" applyFont="1" applyFill="1" applyBorder="1" applyAlignment="1">
      <alignment horizontal="center" vertical="center"/>
      <protection/>
    </xf>
    <xf numFmtId="223" fontId="0" fillId="0" borderId="11" xfId="24" applyNumberFormat="1" applyFont="1" applyFill="1" applyBorder="1" applyAlignment="1">
      <alignment horizontal="center" vertical="center"/>
      <protection/>
    </xf>
    <xf numFmtId="223" fontId="0" fillId="0" borderId="7" xfId="24" applyNumberFormat="1" applyFont="1" applyFill="1" applyBorder="1" applyAlignment="1">
      <alignment horizontal="center" vertical="center"/>
      <protection/>
    </xf>
    <xf numFmtId="223" fontId="0" fillId="0" borderId="8" xfId="24" applyNumberFormat="1" applyFont="1" applyBorder="1" applyAlignment="1">
      <alignment horizontal="center" vertical="center"/>
      <protection/>
    </xf>
    <xf numFmtId="223" fontId="0" fillId="0" borderId="11" xfId="24" applyNumberFormat="1" applyFont="1" applyBorder="1" applyAlignment="1">
      <alignment horizontal="center" vertical="center"/>
      <protection/>
    </xf>
    <xf numFmtId="223" fontId="0" fillId="0" borderId="7" xfId="24" applyNumberFormat="1" applyFont="1" applyBorder="1" applyAlignment="1">
      <alignment horizontal="center" vertical="center"/>
      <protection/>
    </xf>
    <xf numFmtId="191" fontId="0" fillId="0" borderId="8" xfId="24" applyNumberFormat="1" applyFont="1" applyFill="1" applyBorder="1" applyAlignment="1">
      <alignment horizontal="center" vertical="center"/>
      <protection/>
    </xf>
    <xf numFmtId="191" fontId="0" fillId="0" borderId="11" xfId="24" applyNumberFormat="1" applyFont="1" applyFill="1" applyBorder="1" applyAlignment="1">
      <alignment horizontal="center" vertical="center"/>
      <protection/>
    </xf>
    <xf numFmtId="191" fontId="0" fillId="0" borderId="7" xfId="24" applyNumberFormat="1" applyFont="1" applyFill="1" applyBorder="1" applyAlignment="1">
      <alignment horizontal="center" vertical="center"/>
      <protection/>
    </xf>
    <xf numFmtId="223" fontId="0" fillId="0" borderId="8" xfId="17" applyNumberFormat="1" applyFont="1" applyFill="1" applyBorder="1" applyAlignment="1">
      <alignment horizontal="center" vertical="center"/>
    </xf>
    <xf numFmtId="223" fontId="0" fillId="0" borderId="11" xfId="17" applyNumberFormat="1" applyFont="1" applyFill="1" applyBorder="1" applyAlignment="1">
      <alignment horizontal="center" vertical="center"/>
    </xf>
    <xf numFmtId="223" fontId="0" fillId="0" borderId="7" xfId="17" applyNumberFormat="1" applyFont="1" applyFill="1" applyBorder="1" applyAlignment="1">
      <alignment horizontal="center" vertical="center"/>
    </xf>
    <xf numFmtId="223" fontId="0" fillId="0" borderId="130" xfId="24" applyNumberFormat="1" applyFont="1" applyBorder="1" applyAlignment="1">
      <alignment horizontal="center" vertical="center"/>
      <protection/>
    </xf>
    <xf numFmtId="223" fontId="0" fillId="0" borderId="131" xfId="24" applyNumberFormat="1" applyFont="1" applyBorder="1" applyAlignment="1">
      <alignment horizontal="center" vertical="center"/>
      <protection/>
    </xf>
    <xf numFmtId="223" fontId="0" fillId="0" borderId="132" xfId="24" applyNumberFormat="1" applyFont="1" applyBorder="1" applyAlignment="1">
      <alignment horizontal="center" vertical="center"/>
      <protection/>
    </xf>
    <xf numFmtId="191" fontId="0" fillId="0" borderId="137" xfId="24" applyNumberFormat="1" applyFont="1" applyFill="1" applyBorder="1" applyAlignment="1">
      <alignment horizontal="center" vertical="center"/>
      <protection/>
    </xf>
    <xf numFmtId="191" fontId="0" fillId="0" borderId="138" xfId="24" applyNumberFormat="1" applyFont="1" applyFill="1" applyBorder="1" applyAlignment="1">
      <alignment horizontal="center" vertical="center"/>
      <protection/>
    </xf>
    <xf numFmtId="191" fontId="0" fillId="0" borderId="139" xfId="24" applyNumberFormat="1" applyFont="1" applyFill="1" applyBorder="1" applyAlignment="1">
      <alignment horizontal="center" vertical="center"/>
      <protection/>
    </xf>
    <xf numFmtId="223" fontId="0" fillId="0" borderId="137" xfId="24" applyNumberFormat="1" applyFont="1" applyFill="1" applyBorder="1" applyAlignment="1">
      <alignment horizontal="center" vertical="center"/>
      <protection/>
    </xf>
    <xf numFmtId="223" fontId="0" fillId="0" borderId="138" xfId="24" applyNumberFormat="1" applyFont="1" applyFill="1" applyBorder="1" applyAlignment="1">
      <alignment horizontal="center" vertical="center"/>
      <protection/>
    </xf>
    <xf numFmtId="223" fontId="0" fillId="0" borderId="139" xfId="24" applyNumberFormat="1" applyFont="1" applyFill="1" applyBorder="1" applyAlignment="1">
      <alignment horizontal="center" vertical="center"/>
      <protection/>
    </xf>
    <xf numFmtId="0" fontId="11" fillId="0" borderId="25" xfId="24" applyFont="1" applyBorder="1" applyAlignment="1">
      <alignment horizontal="center" vertical="center" textRotation="255" wrapText="1"/>
      <protection/>
    </xf>
    <xf numFmtId="0" fontId="11" fillId="0" borderId="4" xfId="24" applyFont="1" applyBorder="1" applyAlignment="1">
      <alignment horizontal="center" vertical="center" textRotation="255" wrapText="1"/>
      <protection/>
    </xf>
    <xf numFmtId="0" fontId="11" fillId="0" borderId="71" xfId="24" applyFont="1" applyBorder="1" applyAlignment="1">
      <alignment horizontal="center" vertical="center" textRotation="255" wrapText="1"/>
      <protection/>
    </xf>
    <xf numFmtId="0" fontId="0" fillId="0" borderId="101" xfId="24" applyFont="1" applyBorder="1" applyAlignment="1">
      <alignment horizontal="center" vertical="center"/>
      <protection/>
    </xf>
    <xf numFmtId="0" fontId="0" fillId="0" borderId="106" xfId="24" applyFont="1" applyBorder="1" applyAlignment="1">
      <alignment horizontal="center" vertical="center"/>
      <protection/>
    </xf>
    <xf numFmtId="0" fontId="0" fillId="0" borderId="105" xfId="24" applyFont="1" applyBorder="1" applyAlignment="1">
      <alignment horizontal="center" vertical="center"/>
      <protection/>
    </xf>
    <xf numFmtId="0" fontId="0" fillId="0" borderId="14" xfId="23" applyFont="1" applyBorder="1" applyAlignment="1">
      <alignment horizontal="distributed" vertical="top" wrapText="1"/>
      <protection/>
    </xf>
    <xf numFmtId="0" fontId="0" fillId="0" borderId="25" xfId="23" applyFont="1" applyBorder="1" applyAlignment="1">
      <alignment horizontal="distributed" vertical="top" wrapText="1"/>
      <protection/>
    </xf>
    <xf numFmtId="0" fontId="0" fillId="0" borderId="25" xfId="0" applyBorder="1" applyAlignment="1">
      <alignment horizontal="distributed" vertical="top"/>
    </xf>
    <xf numFmtId="0" fontId="0" fillId="0" borderId="4" xfId="0" applyBorder="1" applyAlignment="1">
      <alignment horizontal="distributed" vertical="top"/>
    </xf>
    <xf numFmtId="0" fontId="0" fillId="2" borderId="8" xfId="23" applyFont="1" applyFill="1" applyBorder="1" applyAlignment="1">
      <alignment horizontal="center" vertical="center"/>
      <protection/>
    </xf>
    <xf numFmtId="0" fontId="0" fillId="2" borderId="7" xfId="23" applyFont="1" applyFill="1" applyBorder="1" applyAlignment="1">
      <alignment horizontal="center" vertical="center"/>
      <protection/>
    </xf>
    <xf numFmtId="0" fontId="0" fillId="0" borderId="8" xfId="23" applyFont="1" applyFill="1" applyBorder="1" applyAlignment="1">
      <alignment horizontal="left" vertical="top" wrapText="1"/>
      <protection/>
    </xf>
    <xf numFmtId="0" fontId="0" fillId="0" borderId="7" xfId="23" applyFont="1" applyFill="1" applyBorder="1" applyAlignment="1">
      <alignment horizontal="left" vertical="top" wrapText="1"/>
      <protection/>
    </xf>
    <xf numFmtId="0" fontId="0" fillId="0" borderId="5" xfId="0" applyFill="1" applyBorder="1" applyAlignment="1">
      <alignment horizontal="center" vertical="top"/>
    </xf>
    <xf numFmtId="0" fontId="0" fillId="0" borderId="6" xfId="0" applyFill="1" applyBorder="1" applyAlignment="1">
      <alignment horizontal="center" vertical="top"/>
    </xf>
    <xf numFmtId="0" fontId="0" fillId="0" borderId="5" xfId="0" applyFont="1" applyFill="1" applyBorder="1" applyAlignment="1">
      <alignment horizontal="center" vertical="top"/>
    </xf>
    <xf numFmtId="0" fontId="0" fillId="0" borderId="6" xfId="0" applyFont="1" applyFill="1" applyBorder="1" applyAlignment="1">
      <alignment horizontal="center"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1" fillId="0" borderId="52" xfId="21" applyFont="1" applyFill="1" applyBorder="1" applyAlignment="1">
      <alignment horizontal="distributed" vertical="center" indent="1"/>
      <protection/>
    </xf>
    <xf numFmtId="0" fontId="1" fillId="0" borderId="33" xfId="21" applyFont="1" applyFill="1" applyBorder="1" applyAlignment="1">
      <alignment horizontal="distributed" vertical="center" indent="1"/>
      <protection/>
    </xf>
    <xf numFmtId="0" fontId="1" fillId="0" borderId="74" xfId="21" applyFont="1" applyFill="1" applyBorder="1" applyAlignment="1">
      <alignment horizontal="distributed" vertical="center" indent="1"/>
      <protection/>
    </xf>
    <xf numFmtId="0" fontId="1" fillId="0" borderId="140" xfId="21" applyFont="1" applyFill="1" applyBorder="1" applyAlignment="1">
      <alignment horizontal="distributed" vertical="center" indent="1"/>
      <protection/>
    </xf>
    <xf numFmtId="0" fontId="1" fillId="0" borderId="35" xfId="21" applyFont="1" applyFill="1" applyBorder="1" applyAlignment="1">
      <alignment horizontal="distributed" vertical="center" indent="1"/>
      <protection/>
    </xf>
    <xf numFmtId="0" fontId="1" fillId="0" borderId="97" xfId="21" applyFont="1" applyFill="1" applyBorder="1" applyAlignment="1">
      <alignment horizontal="distributed" vertical="center" indent="1"/>
      <protection/>
    </xf>
    <xf numFmtId="0" fontId="1" fillId="0" borderId="8" xfId="21" applyFont="1" applyFill="1" applyBorder="1" applyAlignment="1">
      <alignment horizontal="distributed" vertical="center" indent="1"/>
      <protection/>
    </xf>
    <xf numFmtId="0" fontId="1" fillId="0" borderId="11" xfId="21" applyFont="1" applyFill="1" applyBorder="1" applyAlignment="1">
      <alignment horizontal="distributed" vertical="center" indent="1"/>
      <protection/>
    </xf>
    <xf numFmtId="0" fontId="1" fillId="0" borderId="7" xfId="21" applyFont="1" applyFill="1" applyBorder="1" applyAlignment="1">
      <alignment horizontal="distributed" vertical="center" indent="1"/>
      <protection/>
    </xf>
    <xf numFmtId="0" fontId="1" fillId="0" borderId="3" xfId="21" applyFont="1" applyFill="1" applyBorder="1" applyAlignment="1">
      <alignment horizontal="distributed" vertical="center"/>
      <protection/>
    </xf>
    <xf numFmtId="0" fontId="1" fillId="0" borderId="3" xfId="21" applyFont="1" applyFill="1" applyBorder="1" applyAlignment="1">
      <alignment horizontal="distributed" vertical="center" indent="1"/>
      <protection/>
    </xf>
    <xf numFmtId="0" fontId="1" fillId="0" borderId="13" xfId="21" applyFont="1" applyFill="1" applyBorder="1" applyAlignment="1">
      <alignment horizontal="distributed" vertical="center" indent="1"/>
      <protection/>
    </xf>
    <xf numFmtId="0" fontId="12" fillId="0" borderId="0" xfId="21" applyFont="1" applyFill="1" applyAlignment="1">
      <alignment horizontal="right"/>
      <protection/>
    </xf>
    <xf numFmtId="0" fontId="12" fillId="0" borderId="141" xfId="21" applyFont="1" applyFill="1" applyBorder="1" applyAlignment="1">
      <alignment horizontal="right"/>
      <protection/>
    </xf>
    <xf numFmtId="0" fontId="1" fillId="0" borderId="14" xfId="21" applyFont="1" applyFill="1" applyBorder="1" applyAlignment="1">
      <alignment horizontal="right" vertical="center"/>
      <protection/>
    </xf>
    <xf numFmtId="0" fontId="1" fillId="0" borderId="4" xfId="21" applyFont="1" applyFill="1" applyBorder="1" applyAlignment="1">
      <alignment horizontal="right" vertical="center"/>
      <protection/>
    </xf>
    <xf numFmtId="0" fontId="1" fillId="0" borderId="17" xfId="21" applyFont="1" applyFill="1" applyBorder="1" applyAlignment="1">
      <alignment horizontal="right" vertical="center"/>
      <protection/>
    </xf>
    <xf numFmtId="0" fontId="1" fillId="0" borderId="29" xfId="21" applyFont="1" applyFill="1" applyBorder="1" applyAlignment="1">
      <alignment horizontal="right" vertical="center"/>
      <protection/>
    </xf>
    <xf numFmtId="0" fontId="1" fillId="0" borderId="15" xfId="21" applyFont="1" applyFill="1" applyBorder="1" applyAlignment="1">
      <alignment horizontal="right" vertical="center"/>
      <protection/>
    </xf>
    <xf numFmtId="0" fontId="1" fillId="0" borderId="5" xfId="21" applyFont="1" applyFill="1" applyBorder="1" applyAlignment="1">
      <alignment horizontal="right" vertical="center"/>
      <protection/>
    </xf>
    <xf numFmtId="0" fontId="1" fillId="0" borderId="16" xfId="21" applyFont="1" applyFill="1" applyBorder="1" applyAlignment="1">
      <alignment horizontal="right" vertical="center"/>
      <protection/>
    </xf>
    <xf numFmtId="0" fontId="1" fillId="0" borderId="28" xfId="21" applyFont="1" applyFill="1" applyBorder="1" applyAlignment="1">
      <alignment horizontal="right" vertical="center"/>
      <protection/>
    </xf>
    <xf numFmtId="38" fontId="1" fillId="0" borderId="15" xfId="17" applyFont="1" applyFill="1" applyBorder="1" applyAlignment="1" quotePrefix="1">
      <alignment horizontal="center" vertical="center"/>
    </xf>
    <xf numFmtId="38" fontId="1" fillId="0" borderId="5" xfId="17" applyFont="1" applyFill="1" applyBorder="1" applyAlignment="1" quotePrefix="1">
      <alignment horizontal="center" vertical="center"/>
    </xf>
    <xf numFmtId="0" fontId="12" fillId="0" borderId="3" xfId="21" applyFont="1" applyFill="1" applyBorder="1" applyAlignment="1">
      <alignment horizontal="distributed" vertical="center" wrapText="1" shrinkToFit="1"/>
      <protection/>
    </xf>
    <xf numFmtId="0" fontId="12" fillId="0" borderId="3" xfId="21" applyFont="1" applyFill="1" applyBorder="1" applyAlignment="1">
      <alignment horizontal="distributed" vertical="center" shrinkToFit="1"/>
      <protection/>
    </xf>
    <xf numFmtId="0" fontId="1" fillId="0" borderId="2" xfId="21" applyFill="1" applyBorder="1" applyAlignment="1">
      <alignment horizontal="distributed" vertical="center" shrinkToFit="1"/>
      <protection/>
    </xf>
    <xf numFmtId="0" fontId="1" fillId="0" borderId="13" xfId="21" applyFont="1" applyFill="1" applyBorder="1" applyAlignment="1">
      <alignment horizontal="right" vertical="center"/>
      <protection/>
    </xf>
    <xf numFmtId="0" fontId="1" fillId="0" borderId="6" xfId="21" applyFont="1" applyFill="1" applyBorder="1" applyAlignment="1">
      <alignment horizontal="right" vertical="center"/>
      <protection/>
    </xf>
    <xf numFmtId="38" fontId="1" fillId="0" borderId="3" xfId="17" applyFont="1" applyFill="1" applyBorder="1" applyAlignment="1" quotePrefix="1">
      <alignment horizontal="center" vertical="center"/>
    </xf>
    <xf numFmtId="38" fontId="1" fillId="0" borderId="2" xfId="17" applyFont="1" applyFill="1" applyBorder="1" applyAlignment="1" quotePrefix="1">
      <alignment horizontal="center" vertical="center"/>
    </xf>
    <xf numFmtId="0" fontId="1" fillId="0" borderId="11" xfId="21" applyFont="1" applyFill="1" applyBorder="1" applyAlignment="1">
      <alignment horizontal="distributed" vertical="center" shrinkToFit="1"/>
      <protection/>
    </xf>
    <xf numFmtId="0" fontId="1" fillId="0" borderId="11" xfId="21" applyFont="1" applyFill="1" applyBorder="1" applyAlignment="1">
      <alignment horizontal="right" vertical="center"/>
      <protection/>
    </xf>
    <xf numFmtId="0" fontId="1" fillId="0" borderId="11" xfId="21" applyFont="1" applyFill="1" applyBorder="1" applyAlignment="1">
      <alignment vertical="center"/>
      <protection/>
    </xf>
    <xf numFmtId="0" fontId="1" fillId="0" borderId="7" xfId="21" applyFont="1" applyFill="1" applyBorder="1" applyAlignment="1">
      <alignment vertical="center"/>
      <protection/>
    </xf>
    <xf numFmtId="0" fontId="1" fillId="0" borderId="2" xfId="21" applyFont="1" applyFill="1" applyBorder="1" applyAlignment="1">
      <alignment horizontal="distributed" vertical="center"/>
      <protection/>
    </xf>
    <xf numFmtId="0" fontId="1" fillId="0" borderId="11" xfId="21" applyFont="1" applyFill="1" applyBorder="1" applyAlignment="1">
      <alignment horizontal="distributed" vertical="center"/>
      <protection/>
    </xf>
    <xf numFmtId="0" fontId="1" fillId="0" borderId="15" xfId="21" applyFont="1" applyFill="1" applyBorder="1" applyAlignment="1" quotePrefix="1">
      <alignment horizontal="center" vertical="center"/>
      <protection/>
    </xf>
    <xf numFmtId="0" fontId="1" fillId="0" borderId="5" xfId="21" applyFont="1" applyFill="1" applyBorder="1" applyAlignment="1">
      <alignment horizontal="center" vertical="center"/>
      <protection/>
    </xf>
    <xf numFmtId="38" fontId="1" fillId="0" borderId="11" xfId="17" applyFont="1" applyFill="1" applyBorder="1" applyAlignment="1">
      <alignment horizontal="right" vertical="center"/>
    </xf>
    <xf numFmtId="0" fontId="1" fillId="0" borderId="14" xfId="21" applyFont="1" applyFill="1" applyBorder="1" applyAlignment="1">
      <alignment horizontal="center" vertical="center" textRotation="255"/>
      <protection/>
    </xf>
    <xf numFmtId="0" fontId="1" fillId="0" borderId="25" xfId="21" applyFont="1" applyFill="1" applyBorder="1" applyAlignment="1">
      <alignment horizontal="center" vertical="center"/>
      <protection/>
    </xf>
    <xf numFmtId="0" fontId="1" fillId="0" borderId="4" xfId="21" applyFont="1" applyFill="1" applyBorder="1" applyAlignment="1">
      <alignment horizontal="center" vertical="center"/>
      <protection/>
    </xf>
    <xf numFmtId="0" fontId="1" fillId="0" borderId="25" xfId="21" applyFont="1" applyFill="1" applyBorder="1" applyAlignment="1">
      <alignment horizontal="center" vertical="center" textRotation="255"/>
      <protection/>
    </xf>
    <xf numFmtId="0" fontId="1" fillId="0" borderId="4" xfId="21" applyFont="1" applyFill="1" applyBorder="1" applyAlignment="1">
      <alignment horizontal="center" vertical="center" textRotation="255"/>
      <protection/>
    </xf>
    <xf numFmtId="0" fontId="1" fillId="0" borderId="1" xfId="21" applyFont="1" applyFill="1" applyBorder="1" applyAlignment="1">
      <alignment horizontal="center" vertical="center" textRotation="255"/>
      <protection/>
    </xf>
    <xf numFmtId="38" fontId="1" fillId="0" borderId="11" xfId="17" applyFont="1" applyFill="1" applyBorder="1" applyAlignment="1">
      <alignment horizontal="distributed" vertical="center"/>
    </xf>
    <xf numFmtId="182" fontId="1" fillId="0" borderId="17" xfId="17" applyNumberFormat="1" applyFont="1" applyFill="1" applyBorder="1" applyAlignment="1">
      <alignment vertical="center"/>
    </xf>
    <xf numFmtId="182" fontId="1" fillId="0" borderId="29" xfId="17" applyNumberFormat="1" applyFont="1" applyFill="1" applyBorder="1" applyAlignment="1">
      <alignment vertical="center"/>
    </xf>
    <xf numFmtId="182" fontId="1" fillId="0" borderId="14" xfId="17" applyNumberFormat="1" applyFont="1" applyFill="1" applyBorder="1" applyAlignment="1">
      <alignment vertical="center"/>
    </xf>
    <xf numFmtId="182" fontId="1" fillId="0" borderId="4" xfId="17" applyNumberFormat="1" applyFont="1" applyFill="1" applyBorder="1" applyAlignment="1">
      <alignment vertical="center"/>
    </xf>
    <xf numFmtId="38" fontId="1" fillId="0" borderId="17" xfId="17" applyFont="1" applyFill="1" applyBorder="1" applyAlignment="1">
      <alignment vertical="center"/>
    </xf>
    <xf numFmtId="38" fontId="1" fillId="0" borderId="29" xfId="17" applyFont="1" applyFill="1" applyBorder="1" applyAlignment="1">
      <alignment vertical="center"/>
    </xf>
    <xf numFmtId="38" fontId="1" fillId="0" borderId="14" xfId="17" applyFont="1" applyFill="1" applyBorder="1" applyAlignment="1">
      <alignment vertical="center"/>
    </xf>
    <xf numFmtId="38" fontId="1" fillId="0" borderId="4" xfId="17" applyFont="1" applyFill="1" applyBorder="1" applyAlignment="1">
      <alignment vertical="center"/>
    </xf>
    <xf numFmtId="182" fontId="1" fillId="0" borderId="15" xfId="17" applyNumberFormat="1" applyFont="1" applyFill="1" applyBorder="1" applyAlignment="1">
      <alignment vertical="center"/>
    </xf>
    <xf numFmtId="182" fontId="1" fillId="0" borderId="5" xfId="17" applyNumberFormat="1" applyFont="1" applyFill="1" applyBorder="1" applyAlignment="1">
      <alignment vertical="center"/>
    </xf>
    <xf numFmtId="182" fontId="1" fillId="0" borderId="16" xfId="17" applyNumberFormat="1" applyFont="1" applyFill="1" applyBorder="1" applyAlignment="1">
      <alignment vertical="center"/>
    </xf>
    <xf numFmtId="182" fontId="1" fillId="0" borderId="28" xfId="17" applyNumberFormat="1" applyFont="1" applyFill="1" applyBorder="1" applyAlignment="1">
      <alignment vertical="center"/>
    </xf>
    <xf numFmtId="38" fontId="1" fillId="0" borderId="16" xfId="17" applyFont="1" applyFill="1" applyBorder="1" applyAlignment="1">
      <alignment vertical="center"/>
    </xf>
    <xf numFmtId="38" fontId="1" fillId="0" borderId="28" xfId="17" applyFont="1" applyFill="1" applyBorder="1" applyAlignment="1">
      <alignment vertical="center"/>
    </xf>
    <xf numFmtId="38" fontId="1" fillId="0" borderId="13" xfId="17" applyFont="1" applyFill="1" applyBorder="1" applyAlignment="1">
      <alignment vertical="center"/>
    </xf>
    <xf numFmtId="38" fontId="1" fillId="0" borderId="6" xfId="17" applyFont="1" applyFill="1" applyBorder="1" applyAlignment="1">
      <alignment vertical="center"/>
    </xf>
    <xf numFmtId="38" fontId="1" fillId="0" borderId="18" xfId="17" applyFont="1" applyFill="1" applyBorder="1" applyAlignment="1">
      <alignment vertical="center"/>
    </xf>
    <xf numFmtId="38" fontId="1" fillId="0" borderId="0" xfId="17" applyFont="1" applyFill="1" applyBorder="1" applyAlignment="1">
      <alignment horizontal="center" vertical="center"/>
    </xf>
    <xf numFmtId="38" fontId="1" fillId="0" borderId="2" xfId="17" applyFont="1" applyFill="1" applyBorder="1" applyAlignment="1">
      <alignment horizontal="center" vertical="center"/>
    </xf>
    <xf numFmtId="38" fontId="1" fillId="0" borderId="3" xfId="17" applyFont="1" applyFill="1" applyBorder="1" applyAlignment="1">
      <alignment horizontal="center" vertical="center"/>
    </xf>
    <xf numFmtId="38" fontId="1" fillId="0" borderId="3" xfId="17" applyFont="1" applyFill="1" applyBorder="1" applyAlignment="1">
      <alignment horizontal="distributed" vertical="center"/>
    </xf>
    <xf numFmtId="38" fontId="1" fillId="0" borderId="0" xfId="17" applyFont="1" applyFill="1" applyBorder="1" applyAlignment="1">
      <alignment horizontal="distributed" vertical="center"/>
    </xf>
    <xf numFmtId="0" fontId="1" fillId="0" borderId="0" xfId="21" applyFont="1" applyFill="1" applyBorder="1" applyAlignment="1">
      <alignment horizontal="distributed" vertical="center"/>
      <protection/>
    </xf>
    <xf numFmtId="38" fontId="1" fillId="0" borderId="8" xfId="17" applyFont="1" applyFill="1" applyBorder="1" applyAlignment="1">
      <alignment horizontal="distributed" vertical="center"/>
    </xf>
    <xf numFmtId="0" fontId="0" fillId="0" borderId="11" xfId="0" applyBorder="1" applyAlignment="1">
      <alignment horizontal="distributed" vertical="center"/>
    </xf>
    <xf numFmtId="38" fontId="1" fillId="0" borderId="15" xfId="17" applyFont="1" applyFill="1" applyBorder="1" applyAlignment="1">
      <alignment vertical="center"/>
    </xf>
    <xf numFmtId="38" fontId="1" fillId="0" borderId="5" xfId="17" applyFont="1" applyFill="1" applyBorder="1" applyAlignment="1">
      <alignment vertical="center"/>
    </xf>
    <xf numFmtId="0" fontId="0" fillId="0" borderId="3" xfId="0" applyBorder="1" applyAlignment="1">
      <alignment horizontal="distributed" vertical="center"/>
    </xf>
    <xf numFmtId="217" fontId="1" fillId="0" borderId="11" xfId="21" applyNumberFormat="1" applyFont="1" applyFill="1" applyBorder="1" applyAlignment="1">
      <alignment horizontal="distributed" vertical="center"/>
      <protection/>
    </xf>
    <xf numFmtId="0" fontId="0" fillId="0" borderId="11" xfId="0" applyBorder="1" applyAlignment="1">
      <alignment vertical="center"/>
    </xf>
    <xf numFmtId="38" fontId="1" fillId="0" borderId="8" xfId="17" applyFont="1" applyFill="1" applyBorder="1" applyAlignment="1">
      <alignment horizontal="distributed" vertical="center" indent="1"/>
    </xf>
    <xf numFmtId="0" fontId="0" fillId="0" borderId="11" xfId="0" applyBorder="1" applyAlignment="1">
      <alignment horizontal="distributed" vertical="center" indent="1"/>
    </xf>
    <xf numFmtId="0" fontId="0" fillId="0" borderId="13" xfId="0" applyBorder="1" applyAlignment="1">
      <alignment horizontal="distributed" vertical="center"/>
    </xf>
    <xf numFmtId="0" fontId="1" fillId="0" borderId="2" xfId="21" applyFont="1" applyFill="1" applyBorder="1" applyAlignment="1">
      <alignment horizontal="center" vertical="center"/>
      <protection/>
    </xf>
    <xf numFmtId="0" fontId="0" fillId="0" borderId="6" xfId="0"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38" fontId="1" fillId="0" borderId="0" xfId="17" applyFont="1" applyAlignment="1">
      <alignment horizontal="right"/>
    </xf>
    <xf numFmtId="0" fontId="5" fillId="2" borderId="1" xfId="0" applyFont="1" applyFill="1" applyBorder="1" applyAlignment="1">
      <alignment horizontal="center" vertical="center"/>
    </xf>
    <xf numFmtId="0" fontId="5" fillId="0" borderId="1" xfId="0" applyFont="1" applyBorder="1" applyAlignment="1">
      <alignment vertical="center" wrapText="1"/>
    </xf>
    <xf numFmtId="38" fontId="1" fillId="0" borderId="82" xfId="17" applyFont="1" applyBorder="1" applyAlignment="1">
      <alignment vertical="center" wrapText="1"/>
    </xf>
    <xf numFmtId="0" fontId="1" fillId="0" borderId="35" xfId="25" applyFont="1" applyBorder="1" applyAlignment="1">
      <alignment vertical="center"/>
      <protection/>
    </xf>
    <xf numFmtId="38" fontId="1" fillId="0" borderId="14" xfId="17" applyFont="1" applyBorder="1" applyAlignment="1">
      <alignment horizontal="center" vertical="center" textRotation="255"/>
    </xf>
    <xf numFmtId="0" fontId="1" fillId="0" borderId="25" xfId="25" applyFont="1" applyBorder="1" applyAlignment="1">
      <alignment horizontal="center" vertical="center" textRotation="255"/>
      <protection/>
    </xf>
    <xf numFmtId="0" fontId="1" fillId="0" borderId="4" xfId="25" applyFont="1" applyBorder="1" applyAlignment="1">
      <alignment horizontal="center" vertical="center" textRotation="255"/>
      <protection/>
    </xf>
    <xf numFmtId="38" fontId="1" fillId="0" borderId="8" xfId="17" applyFont="1" applyFill="1" applyBorder="1" applyAlignment="1">
      <alignment horizontal="left" vertical="center" wrapText="1"/>
    </xf>
    <xf numFmtId="38" fontId="1" fillId="0" borderId="11" xfId="17" applyFont="1" applyFill="1" applyBorder="1" applyAlignment="1">
      <alignment horizontal="left" vertical="center" wrapText="1"/>
    </xf>
    <xf numFmtId="38" fontId="1" fillId="0" borderId="7" xfId="17" applyFont="1" applyFill="1" applyBorder="1" applyAlignment="1">
      <alignment horizontal="left" vertical="center" wrapText="1"/>
    </xf>
    <xf numFmtId="38" fontId="1" fillId="0" borderId="15" xfId="17" applyFont="1" applyFill="1" applyBorder="1" applyAlignment="1">
      <alignment horizontal="left" vertical="center"/>
    </xf>
    <xf numFmtId="38" fontId="1" fillId="0" borderId="3" xfId="17" applyFont="1" applyFill="1" applyBorder="1" applyAlignment="1">
      <alignment horizontal="left" vertical="center"/>
    </xf>
    <xf numFmtId="38" fontId="1" fillId="0" borderId="0" xfId="17" applyFont="1" applyBorder="1" applyAlignment="1">
      <alignment horizontal="left" vertical="center"/>
    </xf>
    <xf numFmtId="38" fontId="1" fillId="0" borderId="11" xfId="17" applyFont="1" applyFill="1" applyBorder="1" applyAlignment="1">
      <alignment horizontal="left" vertical="center"/>
    </xf>
    <xf numFmtId="38" fontId="1" fillId="0" borderId="7" xfId="17" applyFont="1" applyFill="1" applyBorder="1" applyAlignment="1">
      <alignment horizontal="left" vertical="center"/>
    </xf>
    <xf numFmtId="0" fontId="5" fillId="0" borderId="11" xfId="0" applyFont="1" applyBorder="1" applyAlignment="1">
      <alignmen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5" fillId="0" borderId="15" xfId="0" applyFont="1" applyBorder="1" applyAlignment="1">
      <alignment vertical="center" wrapText="1"/>
    </xf>
    <xf numFmtId="38" fontId="1" fillId="0" borderId="1" xfId="17" applyFont="1" applyBorder="1" applyAlignment="1">
      <alignment horizontal="center" vertical="center"/>
    </xf>
    <xf numFmtId="0" fontId="5" fillId="0" borderId="3" xfId="0" applyFont="1" applyBorder="1" applyAlignment="1">
      <alignment vertical="center" wrapText="1"/>
    </xf>
    <xf numFmtId="0" fontId="5" fillId="0" borderId="8" xfId="0" applyFont="1" applyBorder="1" applyAlignment="1">
      <alignment vertical="center" wrapText="1"/>
    </xf>
    <xf numFmtId="38" fontId="1" fillId="0" borderId="8" xfId="17" applyFont="1" applyFill="1" applyBorder="1" applyAlignment="1">
      <alignment horizontal="left" vertical="center"/>
    </xf>
    <xf numFmtId="38" fontId="1" fillId="0" borderId="8" xfId="17" applyFont="1" applyFill="1" applyBorder="1" applyAlignment="1">
      <alignment vertical="center"/>
    </xf>
    <xf numFmtId="38" fontId="1" fillId="0" borderId="11" xfId="17" applyFont="1" applyFill="1" applyBorder="1" applyAlignment="1">
      <alignment vertical="center"/>
    </xf>
    <xf numFmtId="38" fontId="1" fillId="0" borderId="7" xfId="17" applyFont="1" applyFill="1" applyBorder="1" applyAlignment="1">
      <alignment vertical="center"/>
    </xf>
    <xf numFmtId="38" fontId="1" fillId="0" borderId="8" xfId="17" applyFont="1" applyFill="1" applyBorder="1" applyAlignment="1">
      <alignment vertical="center" wrapText="1"/>
    </xf>
    <xf numFmtId="0" fontId="0" fillId="0" borderId="11" xfId="0" applyFill="1" applyBorder="1" applyAlignment="1">
      <alignment vertical="center"/>
    </xf>
    <xf numFmtId="0" fontId="0" fillId="0" borderId="7" xfId="0" applyFill="1" applyBorder="1" applyAlignment="1">
      <alignment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vertical="center"/>
    </xf>
    <xf numFmtId="0" fontId="0" fillId="0" borderId="8" xfId="0" applyFill="1" applyBorder="1" applyAlignment="1">
      <alignment horizontal="left" vertical="center" wrapText="1"/>
    </xf>
    <xf numFmtId="0" fontId="0" fillId="0" borderId="11" xfId="0" applyFill="1" applyBorder="1" applyAlignment="1">
      <alignment horizontal="left" vertical="center"/>
    </xf>
    <xf numFmtId="0" fontId="0" fillId="0" borderId="7" xfId="0" applyFill="1" applyBorder="1" applyAlignment="1">
      <alignment horizontal="left" vertical="center"/>
    </xf>
    <xf numFmtId="0" fontId="20" fillId="0" borderId="142" xfId="26" applyFont="1" applyFill="1" applyBorder="1" applyAlignment="1">
      <alignment horizontal="center" vertical="center" textRotation="255" wrapText="1"/>
      <protection/>
    </xf>
    <xf numFmtId="0" fontId="20" fillId="0" borderId="120" xfId="26" applyFont="1" applyFill="1" applyBorder="1" applyAlignment="1">
      <alignment horizontal="center" vertical="center" textRotation="255" wrapText="1"/>
      <protection/>
    </xf>
    <xf numFmtId="0" fontId="0" fillId="0" borderId="120" xfId="0" applyFill="1" applyBorder="1" applyAlignment="1">
      <alignment horizontal="center" vertical="center" textRotation="255" wrapText="1"/>
    </xf>
    <xf numFmtId="0" fontId="0" fillId="0" borderId="121" xfId="0" applyFill="1" applyBorder="1" applyAlignment="1">
      <alignment horizontal="center" vertical="center" textRotation="255" wrapText="1"/>
    </xf>
    <xf numFmtId="0" fontId="1" fillId="0" borderId="143" xfId="26" applyFill="1" applyBorder="1" applyAlignment="1">
      <alignment horizontal="center" vertical="center"/>
      <protection/>
    </xf>
    <xf numFmtId="0" fontId="1" fillId="0" borderId="0" xfId="26" applyFont="1" applyFill="1" applyBorder="1" applyAlignment="1">
      <alignment vertical="center" wrapText="1"/>
      <protection/>
    </xf>
    <xf numFmtId="0" fontId="1" fillId="0" borderId="3" xfId="0" applyFont="1" applyFill="1" applyBorder="1" applyAlignment="1">
      <alignment horizontal="left" vertical="center"/>
    </xf>
    <xf numFmtId="0" fontId="1" fillId="0" borderId="7" xfId="0" applyFont="1" applyFill="1" applyBorder="1" applyAlignment="1">
      <alignment horizontal="left" vertical="center"/>
    </xf>
    <xf numFmtId="0" fontId="1" fillId="0" borderId="144" xfId="26" applyFill="1" applyBorder="1" applyAlignment="1">
      <alignment horizontal="center" vertical="center"/>
      <protection/>
    </xf>
    <xf numFmtId="0" fontId="1" fillId="0" borderId="145" xfId="26" applyFill="1" applyBorder="1" applyAlignment="1">
      <alignment horizontal="center" vertical="center"/>
      <protection/>
    </xf>
    <xf numFmtId="0" fontId="1" fillId="0" borderId="15" xfId="26" applyFont="1" applyFill="1" applyBorder="1" applyAlignment="1">
      <alignment vertical="center" wrapText="1"/>
      <protection/>
    </xf>
    <xf numFmtId="0" fontId="0" fillId="0" borderId="13" xfId="0" applyFill="1" applyBorder="1" applyAlignment="1">
      <alignment vertical="center"/>
    </xf>
    <xf numFmtId="0" fontId="5" fillId="0" borderId="12" xfId="26" applyFont="1" applyFill="1" applyBorder="1" applyAlignment="1">
      <alignment horizontal="right" vertical="center"/>
      <protection/>
    </xf>
    <xf numFmtId="0" fontId="5" fillId="0" borderId="18" xfId="26" applyFont="1" applyFill="1" applyBorder="1" applyAlignment="1">
      <alignment horizontal="right" vertical="center"/>
      <protection/>
    </xf>
    <xf numFmtId="0" fontId="1" fillId="0" borderId="0" xfId="26" applyFont="1" applyFill="1" applyBorder="1" applyAlignment="1">
      <alignment horizontal="right" vertical="center"/>
      <protection/>
    </xf>
    <xf numFmtId="0" fontId="1" fillId="0" borderId="18" xfId="26" applyFill="1" applyBorder="1" applyAlignment="1">
      <alignment horizontal="right" vertical="center"/>
      <protection/>
    </xf>
    <xf numFmtId="0" fontId="13" fillId="0" borderId="5" xfId="26" applyFont="1" applyFill="1" applyBorder="1" applyAlignment="1">
      <alignment horizontal="center" vertical="center"/>
      <protection/>
    </xf>
    <xf numFmtId="0" fontId="18" fillId="0" borderId="6" xfId="26" applyFont="1" applyFill="1" applyBorder="1" applyAlignment="1">
      <alignment horizontal="center" vertical="center"/>
      <protection/>
    </xf>
    <xf numFmtId="0" fontId="5" fillId="0" borderId="5" xfId="26" applyFont="1" applyFill="1" applyBorder="1" applyAlignment="1">
      <alignment horizontal="right" vertical="center"/>
      <protection/>
    </xf>
    <xf numFmtId="0" fontId="5" fillId="0" borderId="6" xfId="26" applyFont="1" applyFill="1" applyBorder="1" applyAlignment="1">
      <alignment horizontal="right" vertical="center"/>
      <protection/>
    </xf>
    <xf numFmtId="0" fontId="18" fillId="0" borderId="5" xfId="26" applyFont="1" applyFill="1" applyBorder="1" applyAlignment="1">
      <alignment horizontal="right" vertical="center"/>
      <protection/>
    </xf>
    <xf numFmtId="0" fontId="18" fillId="0" borderId="6" xfId="26" applyFont="1" applyFill="1" applyBorder="1" applyAlignment="1">
      <alignment horizontal="right" vertical="center"/>
      <protection/>
    </xf>
    <xf numFmtId="0" fontId="1" fillId="0" borderId="146" xfId="0" applyFont="1" applyFill="1" applyBorder="1" applyAlignment="1">
      <alignment horizontal="left" vertical="center"/>
    </xf>
    <xf numFmtId="0" fontId="1" fillId="0" borderId="147" xfId="26" applyBorder="1" applyAlignment="1">
      <alignment horizontal="center" vertical="center"/>
      <protection/>
    </xf>
    <xf numFmtId="0" fontId="1" fillId="0" borderId="148" xfId="26" applyBorder="1" applyAlignment="1">
      <alignment horizontal="center" vertical="center"/>
      <protection/>
    </xf>
    <xf numFmtId="0" fontId="1" fillId="0" borderId="149" xfId="26" applyBorder="1" applyAlignment="1">
      <alignment horizontal="center" vertical="center"/>
      <protection/>
    </xf>
    <xf numFmtId="0" fontId="1" fillId="0" borderId="150" xfId="26" applyFill="1" applyBorder="1" applyAlignment="1">
      <alignment horizontal="center" vertical="center"/>
      <protection/>
    </xf>
    <xf numFmtId="0" fontId="1" fillId="0" borderId="151" xfId="26" applyFill="1" applyBorder="1" applyAlignment="1">
      <alignment horizontal="center" vertical="center"/>
      <protection/>
    </xf>
    <xf numFmtId="0" fontId="19" fillId="0" borderId="142" xfId="26" applyFont="1" applyFill="1" applyBorder="1" applyAlignment="1">
      <alignment horizontal="center" vertical="center" textRotation="255" wrapText="1"/>
      <protection/>
    </xf>
    <xf numFmtId="0" fontId="19" fillId="0" borderId="120" xfId="26" applyFont="1" applyFill="1" applyBorder="1" applyAlignment="1">
      <alignment horizontal="center" vertical="center" textRotation="255"/>
      <protection/>
    </xf>
    <xf numFmtId="0" fontId="19" fillId="0" borderId="120" xfId="26" applyFont="1" applyFill="1" applyBorder="1" applyAlignment="1">
      <alignment vertical="center" textRotation="255"/>
      <protection/>
    </xf>
    <xf numFmtId="0" fontId="0" fillId="0" borderId="120" xfId="0" applyFill="1" applyBorder="1" applyAlignment="1">
      <alignment vertical="center" textRotation="255"/>
    </xf>
    <xf numFmtId="0" fontId="0" fillId="0" borderId="121" xfId="0" applyFill="1" applyBorder="1" applyAlignment="1">
      <alignment vertical="center" textRotation="255"/>
    </xf>
    <xf numFmtId="0" fontId="1" fillId="0" borderId="0" xfId="26" applyFont="1" applyFill="1" applyBorder="1" applyAlignment="1">
      <alignment vertical="center"/>
      <protection/>
    </xf>
    <xf numFmtId="0" fontId="18" fillId="0" borderId="5" xfId="26" applyFont="1" applyFill="1" applyBorder="1" applyAlignment="1">
      <alignment horizontal="right" vertical="center" wrapText="1"/>
      <protection/>
    </xf>
    <xf numFmtId="0" fontId="18" fillId="0" borderId="6" xfId="26" applyFont="1" applyFill="1" applyBorder="1" applyAlignment="1">
      <alignment horizontal="right" vertical="center" wrapText="1"/>
      <protection/>
    </xf>
    <xf numFmtId="0" fontId="0" fillId="0" borderId="143" xfId="0" applyFill="1" applyBorder="1" applyAlignment="1">
      <alignment horizontal="center" vertical="center"/>
    </xf>
    <xf numFmtId="0" fontId="0" fillId="0" borderId="151" xfId="0" applyFill="1" applyBorder="1" applyAlignment="1">
      <alignment horizontal="center" vertical="center"/>
    </xf>
    <xf numFmtId="0" fontId="5" fillId="0" borderId="152" xfId="26" applyFont="1" applyFill="1" applyBorder="1" applyAlignment="1">
      <alignment horizontal="right" vertical="center"/>
      <protection/>
    </xf>
    <xf numFmtId="0" fontId="5" fillId="0" borderId="70" xfId="26" applyFont="1" applyFill="1" applyBorder="1" applyAlignment="1">
      <alignment horizontal="right" vertical="center"/>
      <protection/>
    </xf>
    <xf numFmtId="0" fontId="0" fillId="0" borderId="147" xfId="0" applyFill="1" applyBorder="1" applyAlignment="1">
      <alignment horizontal="center" vertical="center"/>
    </xf>
    <xf numFmtId="0" fontId="0" fillId="0" borderId="75"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1" fillId="0" borderId="0" xfId="26" applyFont="1" applyFill="1" applyAlignment="1">
      <alignment vertical="center" wrapText="1"/>
      <protection/>
    </xf>
  </cellXfs>
  <cellStyles count="14">
    <cellStyle name="Normal" xfId="0"/>
    <cellStyle name="Percent" xfId="15"/>
    <cellStyle name="Hyperlink" xfId="16"/>
    <cellStyle name="Comma [0]" xfId="17"/>
    <cellStyle name="Comma" xfId="18"/>
    <cellStyle name="Currency [0]" xfId="19"/>
    <cellStyle name="Currency" xfId="20"/>
    <cellStyle name="標準_060331②収支計画（様式）" xfId="21"/>
    <cellStyle name="標準_Book1" xfId="22"/>
    <cellStyle name="標準_Book2" xfId="23"/>
    <cellStyle name="標準_Book2_1" xfId="24"/>
    <cellStyle name="標準_健全化計画（様式）" xfId="25"/>
    <cellStyle name="標準_年度別目標（下水道）"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10</xdr:col>
      <xdr:colOff>0</xdr:colOff>
      <xdr:row>5</xdr:row>
      <xdr:rowOff>209550</xdr:rowOff>
    </xdr:to>
    <xdr:sp>
      <xdr:nvSpPr>
        <xdr:cNvPr id="1" name="Line 1"/>
        <xdr:cNvSpPr>
          <a:spLocks/>
        </xdr:cNvSpPr>
      </xdr:nvSpPr>
      <xdr:spPr>
        <a:xfrm>
          <a:off x="9525" y="704850"/>
          <a:ext cx="47720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64</xdr:row>
      <xdr:rowOff>0</xdr:rowOff>
    </xdr:from>
    <xdr:to>
      <xdr:col>10</xdr:col>
      <xdr:colOff>19050</xdr:colOff>
      <xdr:row>67</xdr:row>
      <xdr:rowOff>0</xdr:rowOff>
    </xdr:to>
    <xdr:sp>
      <xdr:nvSpPr>
        <xdr:cNvPr id="2" name="Line 2"/>
        <xdr:cNvSpPr>
          <a:spLocks/>
        </xdr:cNvSpPr>
      </xdr:nvSpPr>
      <xdr:spPr>
        <a:xfrm>
          <a:off x="0" y="14268450"/>
          <a:ext cx="48006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0</xdr:row>
      <xdr:rowOff>0</xdr:rowOff>
    </xdr:to>
    <xdr:sp>
      <xdr:nvSpPr>
        <xdr:cNvPr id="1" name="Line 1"/>
        <xdr:cNvSpPr>
          <a:spLocks/>
        </xdr:cNvSpPr>
      </xdr:nvSpPr>
      <xdr:spPr>
        <a:xfrm flipH="1" flipV="1">
          <a:off x="0" y="0"/>
          <a:ext cx="5543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flipH="1" flipV="1">
          <a:off x="0" y="0"/>
          <a:ext cx="5486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904875</xdr:colOff>
      <xdr:row>42</xdr:row>
      <xdr:rowOff>0</xdr:rowOff>
    </xdr:from>
    <xdr:to>
      <xdr:col>2</xdr:col>
      <xdr:colOff>904875</xdr:colOff>
      <xdr:row>42</xdr:row>
      <xdr:rowOff>0</xdr:rowOff>
    </xdr:to>
    <xdr:sp>
      <xdr:nvSpPr>
        <xdr:cNvPr id="1" name="Line 9"/>
        <xdr:cNvSpPr>
          <a:spLocks/>
        </xdr:cNvSpPr>
      </xdr:nvSpPr>
      <xdr:spPr>
        <a:xfrm>
          <a:off x="1400175" y="1177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914400</xdr:colOff>
      <xdr:row>42</xdr:row>
      <xdr:rowOff>0</xdr:rowOff>
    </xdr:from>
    <xdr:to>
      <xdr:col>2</xdr:col>
      <xdr:colOff>914400</xdr:colOff>
      <xdr:row>42</xdr:row>
      <xdr:rowOff>0</xdr:rowOff>
    </xdr:to>
    <xdr:sp>
      <xdr:nvSpPr>
        <xdr:cNvPr id="2" name="Line 10"/>
        <xdr:cNvSpPr>
          <a:spLocks/>
        </xdr:cNvSpPr>
      </xdr:nvSpPr>
      <xdr:spPr>
        <a:xfrm>
          <a:off x="1409700" y="1177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0</xdr:colOff>
      <xdr:row>42</xdr:row>
      <xdr:rowOff>0</xdr:rowOff>
    </xdr:from>
    <xdr:to>
      <xdr:col>15</xdr:col>
      <xdr:colOff>0</xdr:colOff>
      <xdr:row>42</xdr:row>
      <xdr:rowOff>0</xdr:rowOff>
    </xdr:to>
    <xdr:sp>
      <xdr:nvSpPr>
        <xdr:cNvPr id="3" name="Line 39"/>
        <xdr:cNvSpPr>
          <a:spLocks/>
        </xdr:cNvSpPr>
      </xdr:nvSpPr>
      <xdr:spPr>
        <a:xfrm flipH="1" flipV="1">
          <a:off x="18002250" y="1177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K54"/>
  <sheetViews>
    <sheetView workbookViewId="0" topLeftCell="A1">
      <selection activeCell="B3" sqref="B3"/>
    </sheetView>
  </sheetViews>
  <sheetFormatPr defaultColWidth="8.796875" defaultRowHeight="15"/>
  <cols>
    <col min="1" max="1" width="9" style="7" customWidth="1"/>
    <col min="2" max="2" width="2.59765625" style="7" customWidth="1"/>
    <col min="3" max="3" width="8.59765625" style="7" customWidth="1"/>
    <col min="4" max="6" width="10.59765625" style="7" customWidth="1"/>
    <col min="7" max="7" width="2.59765625" style="7" customWidth="1"/>
    <col min="8" max="8" width="8.59765625" style="7" customWidth="1"/>
    <col min="9" max="11" width="10.59765625" style="7" customWidth="1"/>
    <col min="12" max="16384" width="9" style="7" customWidth="1"/>
  </cols>
  <sheetData>
    <row r="1" ht="14.25">
      <c r="K1" s="628"/>
    </row>
    <row r="2" ht="14.25">
      <c r="K2" s="628"/>
    </row>
    <row r="3" spans="2:5" ht="17.25">
      <c r="B3" s="9" t="s">
        <v>144</v>
      </c>
      <c r="C3" s="9"/>
      <c r="D3" s="9"/>
      <c r="E3" s="9"/>
    </row>
    <row r="4" spans="2:5" ht="7.5" customHeight="1">
      <c r="B4" s="9"/>
      <c r="C4" s="9"/>
      <c r="D4" s="9"/>
      <c r="E4" s="9"/>
    </row>
    <row r="5" spans="2:5" ht="19.5" customHeight="1">
      <c r="B5" s="8" t="s">
        <v>266</v>
      </c>
      <c r="C5" s="8"/>
      <c r="D5" s="8"/>
      <c r="E5" s="8"/>
    </row>
    <row r="6" spans="2:11" ht="16.5" customHeight="1">
      <c r="B6" s="8" t="s">
        <v>281</v>
      </c>
      <c r="C6" s="8"/>
      <c r="D6" s="8"/>
      <c r="E6" s="8"/>
      <c r="G6" s="212" t="s">
        <v>72</v>
      </c>
      <c r="H6" s="211"/>
      <c r="I6" s="332"/>
      <c r="J6" s="332"/>
      <c r="K6" s="211"/>
    </row>
    <row r="7" spans="2:5" ht="3.75" customHeight="1">
      <c r="B7" s="8"/>
      <c r="C7" s="8"/>
      <c r="D7" s="8"/>
      <c r="E7" s="8"/>
    </row>
    <row r="8" spans="2:11" ht="19.5" customHeight="1">
      <c r="B8" s="649" t="s">
        <v>436</v>
      </c>
      <c r="C8" s="650"/>
      <c r="D8" s="651"/>
      <c r="E8" s="640" t="s">
        <v>212</v>
      </c>
      <c r="F8" s="641"/>
      <c r="G8" s="641"/>
      <c r="H8" s="641"/>
      <c r="I8" s="641"/>
      <c r="J8" s="641"/>
      <c r="K8" s="642"/>
    </row>
    <row r="9" spans="2:11" ht="19.5" customHeight="1">
      <c r="B9" s="649" t="s">
        <v>284</v>
      </c>
      <c r="C9" s="650"/>
      <c r="D9" s="651"/>
      <c r="E9" s="652">
        <v>26754</v>
      </c>
      <c r="F9" s="653"/>
      <c r="G9" s="644" t="s">
        <v>282</v>
      </c>
      <c r="H9" s="645"/>
      <c r="I9" s="646"/>
      <c r="J9" s="608" t="s">
        <v>73</v>
      </c>
      <c r="K9" s="643"/>
    </row>
    <row r="10" spans="2:11" ht="19.5" customHeight="1">
      <c r="B10" s="672" t="s">
        <v>437</v>
      </c>
      <c r="C10" s="650"/>
      <c r="D10" s="651"/>
      <c r="E10" s="608" t="s">
        <v>74</v>
      </c>
      <c r="F10" s="643"/>
      <c r="G10" s="637" t="s">
        <v>486</v>
      </c>
      <c r="H10" s="638"/>
      <c r="I10" s="639"/>
      <c r="J10" s="647">
        <v>17</v>
      </c>
      <c r="K10" s="648"/>
    </row>
    <row r="11" spans="2:11" ht="19.5" customHeight="1">
      <c r="B11" s="26"/>
      <c r="C11" s="649" t="s">
        <v>283</v>
      </c>
      <c r="D11" s="651"/>
      <c r="E11" s="655"/>
      <c r="F11" s="656"/>
      <c r="G11" s="656"/>
      <c r="H11" s="656"/>
      <c r="I11" s="656"/>
      <c r="J11" s="656"/>
      <c r="K11" s="657"/>
    </row>
    <row r="12" spans="2:5" ht="14.25" customHeight="1">
      <c r="B12" s="10" t="s">
        <v>174</v>
      </c>
      <c r="C12" s="10"/>
      <c r="D12" s="10"/>
      <c r="E12" s="10"/>
    </row>
    <row r="13" spans="2:5" ht="14.25" customHeight="1">
      <c r="B13" s="10" t="s">
        <v>188</v>
      </c>
      <c r="C13" s="10"/>
      <c r="D13" s="10"/>
      <c r="E13" s="10"/>
    </row>
    <row r="14" spans="2:5" ht="14.25" customHeight="1">
      <c r="B14" s="10" t="s">
        <v>191</v>
      </c>
      <c r="C14" s="10"/>
      <c r="D14" s="10"/>
      <c r="E14" s="10"/>
    </row>
    <row r="15" ht="17.25" customHeight="1"/>
    <row r="16" spans="2:11" ht="16.5" customHeight="1">
      <c r="B16" s="8" t="s">
        <v>267</v>
      </c>
      <c r="C16" s="8"/>
      <c r="D16" s="8"/>
      <c r="E16" s="8"/>
      <c r="K16" s="11"/>
    </row>
    <row r="17" spans="2:11" ht="3.75" customHeight="1">
      <c r="B17" s="8"/>
      <c r="C17" s="8"/>
      <c r="D17" s="8"/>
      <c r="E17" s="8"/>
      <c r="J17" s="12"/>
      <c r="K17" s="12"/>
    </row>
    <row r="18" spans="2:11" ht="19.5" customHeight="1">
      <c r="B18" s="649" t="s">
        <v>190</v>
      </c>
      <c r="C18" s="650"/>
      <c r="D18" s="651"/>
      <c r="E18" s="661" t="s">
        <v>455</v>
      </c>
      <c r="F18" s="662"/>
      <c r="G18" s="644" t="s">
        <v>285</v>
      </c>
      <c r="H18" s="645"/>
      <c r="I18" s="646"/>
      <c r="J18" s="663">
        <v>15713</v>
      </c>
      <c r="K18" s="664"/>
    </row>
    <row r="19" spans="2:11" ht="19.5" customHeight="1">
      <c r="B19" s="649" t="s">
        <v>286</v>
      </c>
      <c r="C19" s="650"/>
      <c r="D19" s="651"/>
      <c r="E19" s="631"/>
      <c r="F19" s="632"/>
      <c r="G19" s="658" t="s">
        <v>143</v>
      </c>
      <c r="H19" s="659"/>
      <c r="I19" s="660"/>
      <c r="J19" s="665">
        <v>0</v>
      </c>
      <c r="K19" s="666"/>
    </row>
    <row r="20" spans="2:11" ht="19.5" customHeight="1">
      <c r="B20" s="649" t="s">
        <v>287</v>
      </c>
      <c r="C20" s="650"/>
      <c r="D20" s="651"/>
      <c r="E20" s="631"/>
      <c r="F20" s="632"/>
      <c r="G20" s="213" t="s">
        <v>485</v>
      </c>
      <c r="H20" s="214"/>
      <c r="I20" s="215"/>
      <c r="J20" s="629" t="s">
        <v>86</v>
      </c>
      <c r="K20" s="668"/>
    </row>
    <row r="21" spans="2:11" ht="19.5" customHeight="1">
      <c r="B21" s="649" t="s">
        <v>288</v>
      </c>
      <c r="C21" s="650"/>
      <c r="D21" s="651"/>
      <c r="E21" s="631"/>
      <c r="F21" s="632"/>
      <c r="G21" s="216" t="s">
        <v>245</v>
      </c>
      <c r="H21" s="217"/>
      <c r="I21" s="218"/>
      <c r="J21" s="629" t="s">
        <v>456</v>
      </c>
      <c r="K21" s="630"/>
    </row>
    <row r="22" spans="2:11" ht="19.5" customHeight="1">
      <c r="B22" s="600"/>
      <c r="C22" s="600"/>
      <c r="D22" s="600"/>
      <c r="E22" s="600"/>
      <c r="F22" s="636"/>
      <c r="G22" s="216" t="s">
        <v>487</v>
      </c>
      <c r="H22" s="217"/>
      <c r="I22" s="218"/>
      <c r="J22" s="629" t="s">
        <v>87</v>
      </c>
      <c r="K22" s="667"/>
    </row>
    <row r="23" spans="2:4" ht="14.25" customHeight="1">
      <c r="B23" s="10" t="s">
        <v>183</v>
      </c>
      <c r="C23" s="10"/>
      <c r="D23" s="10"/>
    </row>
    <row r="24" spans="2:4" ht="14.25" customHeight="1">
      <c r="B24" s="10" t="s">
        <v>184</v>
      </c>
      <c r="C24" s="10"/>
      <c r="D24" s="10"/>
    </row>
    <row r="25" spans="1:4" ht="14.25" customHeight="1">
      <c r="A25" s="8" t="s">
        <v>289</v>
      </c>
      <c r="B25" s="10" t="s">
        <v>185</v>
      </c>
      <c r="C25" s="10"/>
      <c r="D25" s="10"/>
    </row>
    <row r="26" spans="1:4" ht="14.25" customHeight="1">
      <c r="A26" s="8"/>
      <c r="B26" s="10" t="s">
        <v>186</v>
      </c>
      <c r="C26" s="10"/>
      <c r="D26" s="10"/>
    </row>
    <row r="27" spans="1:4" ht="14.25" customHeight="1">
      <c r="A27" s="8"/>
      <c r="B27" s="10" t="s">
        <v>182</v>
      </c>
      <c r="C27" s="10"/>
      <c r="D27" s="10"/>
    </row>
    <row r="28" ht="17.25" customHeight="1"/>
    <row r="29" spans="2:4" ht="16.5" customHeight="1">
      <c r="B29" s="8" t="s">
        <v>52</v>
      </c>
      <c r="C29" s="8"/>
      <c r="D29" s="8"/>
    </row>
    <row r="30" ht="3.75" customHeight="1"/>
    <row r="31" spans="2:11" ht="49.5" customHeight="1">
      <c r="B31" s="614" t="s">
        <v>457</v>
      </c>
      <c r="C31" s="614"/>
      <c r="D31" s="614"/>
      <c r="E31" s="615"/>
      <c r="F31" s="615"/>
      <c r="G31" s="615"/>
      <c r="H31" s="615"/>
      <c r="I31" s="615"/>
      <c r="J31" s="615"/>
      <c r="K31" s="615"/>
    </row>
    <row r="32" spans="2:11" ht="3.75" customHeight="1">
      <c r="B32" s="618"/>
      <c r="C32" s="619"/>
      <c r="D32" s="619"/>
      <c r="E32" s="620"/>
      <c r="F32" s="620"/>
      <c r="G32" s="620"/>
      <c r="H32" s="620"/>
      <c r="I32" s="620"/>
      <c r="J32" s="620"/>
      <c r="K32" s="601"/>
    </row>
    <row r="33" spans="2:11" ht="81" customHeight="1">
      <c r="B33" s="602" t="s">
        <v>56</v>
      </c>
      <c r="C33" s="603"/>
      <c r="D33" s="603"/>
      <c r="E33" s="604"/>
      <c r="F33" s="604"/>
      <c r="G33" s="604"/>
      <c r="H33" s="604"/>
      <c r="I33" s="604"/>
      <c r="J33" s="604"/>
      <c r="K33" s="605"/>
    </row>
    <row r="34" spans="2:11" ht="1.5" customHeight="1">
      <c r="B34" s="21"/>
      <c r="C34" s="21"/>
      <c r="D34" s="21"/>
      <c r="E34" s="22"/>
      <c r="F34" s="22"/>
      <c r="G34" s="22"/>
      <c r="H34" s="22"/>
      <c r="I34" s="22"/>
      <c r="J34" s="22"/>
      <c r="K34" s="22"/>
    </row>
    <row r="35" spans="2:11" ht="14.25" customHeight="1">
      <c r="B35" s="19" t="s">
        <v>290</v>
      </c>
      <c r="C35" s="19"/>
      <c r="D35" s="19"/>
      <c r="E35" s="20"/>
      <c r="F35" s="20"/>
      <c r="G35" s="20"/>
      <c r="H35" s="20"/>
      <c r="I35" s="20"/>
      <c r="J35" s="20"/>
      <c r="K35" s="20"/>
    </row>
    <row r="36" spans="2:11" ht="14.25" customHeight="1">
      <c r="B36" s="19" t="s">
        <v>291</v>
      </c>
      <c r="C36" s="19"/>
      <c r="D36" s="19"/>
      <c r="E36" s="18"/>
      <c r="F36" s="18"/>
      <c r="G36" s="18"/>
      <c r="H36" s="18"/>
      <c r="I36" s="18"/>
      <c r="J36" s="18"/>
      <c r="K36" s="18"/>
    </row>
    <row r="37" spans="2:11" ht="14.25" customHeight="1">
      <c r="B37" s="19" t="s">
        <v>292</v>
      </c>
      <c r="C37" s="19"/>
      <c r="D37" s="19"/>
      <c r="E37" s="18"/>
      <c r="F37" s="18"/>
      <c r="G37" s="18"/>
      <c r="H37" s="18"/>
      <c r="I37" s="18"/>
      <c r="J37" s="18"/>
      <c r="K37" s="18"/>
    </row>
    <row r="38" spans="2:11" ht="14.25" customHeight="1">
      <c r="B38" s="19" t="s">
        <v>227</v>
      </c>
      <c r="C38" s="19"/>
      <c r="D38" s="19"/>
      <c r="E38" s="18"/>
      <c r="F38" s="18"/>
      <c r="G38" s="18"/>
      <c r="H38" s="18"/>
      <c r="I38" s="18"/>
      <c r="J38" s="18"/>
      <c r="K38" s="18"/>
    </row>
    <row r="39" spans="2:11" ht="14.25" customHeight="1">
      <c r="B39" s="19" t="s">
        <v>228</v>
      </c>
      <c r="C39" s="19"/>
      <c r="D39" s="19"/>
      <c r="E39" s="18"/>
      <c r="F39" s="18"/>
      <c r="G39" s="18"/>
      <c r="H39" s="18"/>
      <c r="I39" s="18"/>
      <c r="J39" s="18"/>
      <c r="K39" s="18"/>
    </row>
    <row r="40" spans="2:11" ht="14.25" customHeight="1">
      <c r="B40" s="19" t="s">
        <v>229</v>
      </c>
      <c r="C40" s="19"/>
      <c r="D40" s="19"/>
      <c r="E40" s="18"/>
      <c r="F40" s="18"/>
      <c r="G40" s="18"/>
      <c r="H40" s="18"/>
      <c r="I40" s="18"/>
      <c r="J40" s="18"/>
      <c r="K40" s="18"/>
    </row>
    <row r="41" spans="2:11" ht="14.25" customHeight="1">
      <c r="B41" s="616" t="s">
        <v>53</v>
      </c>
      <c r="C41" s="616"/>
      <c r="D41" s="616"/>
      <c r="E41" s="617"/>
      <c r="F41" s="617"/>
      <c r="G41" s="617"/>
      <c r="H41" s="617"/>
      <c r="I41" s="617"/>
      <c r="J41" s="617"/>
      <c r="K41" s="617"/>
    </row>
    <row r="42" ht="17.25" customHeight="1"/>
    <row r="43" spans="2:5" ht="16.5" customHeight="1">
      <c r="B43" s="8" t="s">
        <v>293</v>
      </c>
      <c r="C43" s="8"/>
      <c r="D43" s="8"/>
      <c r="E43" s="8"/>
    </row>
    <row r="44" ht="3.75" customHeight="1"/>
    <row r="45" spans="2:11" ht="19.5" customHeight="1">
      <c r="B45" s="627" t="s">
        <v>268</v>
      </c>
      <c r="C45" s="624"/>
      <c r="D45" s="625"/>
      <c r="E45" s="598" t="s">
        <v>269</v>
      </c>
      <c r="F45" s="599"/>
      <c r="G45" s="599"/>
      <c r="H45" s="599"/>
      <c r="I45" s="599"/>
      <c r="J45" s="599"/>
      <c r="K45" s="599"/>
    </row>
    <row r="46" spans="2:11" ht="19.5" customHeight="1">
      <c r="B46" s="611" t="s">
        <v>272</v>
      </c>
      <c r="C46" s="612"/>
      <c r="D46" s="613"/>
      <c r="E46" s="608" t="s">
        <v>235</v>
      </c>
      <c r="F46" s="609"/>
      <c r="G46" s="609"/>
      <c r="H46" s="609"/>
      <c r="I46" s="609"/>
      <c r="J46" s="609"/>
      <c r="K46" s="610"/>
    </row>
    <row r="47" spans="2:11" ht="19.5" customHeight="1">
      <c r="B47" s="611" t="s">
        <v>270</v>
      </c>
      <c r="C47" s="612"/>
      <c r="D47" s="613"/>
      <c r="E47" s="608" t="s">
        <v>236</v>
      </c>
      <c r="F47" s="609"/>
      <c r="G47" s="609"/>
      <c r="H47" s="609"/>
      <c r="I47" s="609"/>
      <c r="J47" s="609"/>
      <c r="K47" s="610"/>
    </row>
    <row r="48" spans="2:11" ht="19.5" customHeight="1">
      <c r="B48" s="611" t="s">
        <v>484</v>
      </c>
      <c r="C48" s="612"/>
      <c r="D48" s="613"/>
      <c r="E48" s="608" t="s">
        <v>142</v>
      </c>
      <c r="F48" s="654"/>
      <c r="G48" s="654"/>
      <c r="H48" s="654"/>
      <c r="I48" s="654"/>
      <c r="J48" s="654"/>
      <c r="K48" s="653"/>
    </row>
    <row r="49" spans="2:11" ht="19.5" customHeight="1">
      <c r="B49" s="669" t="s">
        <v>271</v>
      </c>
      <c r="C49" s="670"/>
      <c r="D49" s="671"/>
      <c r="E49" s="608" t="s">
        <v>237</v>
      </c>
      <c r="F49" s="609"/>
      <c r="G49" s="609"/>
      <c r="H49" s="609"/>
      <c r="I49" s="609"/>
      <c r="J49" s="609"/>
      <c r="K49" s="610"/>
    </row>
    <row r="50" spans="2:11" ht="19.5" customHeight="1">
      <c r="B50" s="611" t="s">
        <v>180</v>
      </c>
      <c r="C50" s="612"/>
      <c r="D50" s="613"/>
      <c r="E50" s="608" t="s">
        <v>238</v>
      </c>
      <c r="F50" s="609"/>
      <c r="G50" s="609"/>
      <c r="H50" s="609"/>
      <c r="I50" s="609"/>
      <c r="J50" s="609"/>
      <c r="K50" s="610"/>
    </row>
    <row r="51" spans="2:11" ht="19.5" customHeight="1">
      <c r="B51" s="633" t="s">
        <v>273</v>
      </c>
      <c r="C51" s="634"/>
      <c r="D51" s="635"/>
      <c r="E51" s="626" t="s">
        <v>207</v>
      </c>
      <c r="F51" s="621"/>
      <c r="G51" s="621"/>
      <c r="H51" s="621"/>
      <c r="I51" s="621"/>
      <c r="J51" s="621"/>
      <c r="K51" s="622"/>
    </row>
    <row r="52" spans="2:11" ht="79.5" customHeight="1">
      <c r="B52" s="27"/>
      <c r="C52" s="28"/>
      <c r="D52" s="29"/>
      <c r="E52" s="623"/>
      <c r="F52" s="606"/>
      <c r="G52" s="606"/>
      <c r="H52" s="606"/>
      <c r="I52" s="606"/>
      <c r="J52" s="606"/>
      <c r="K52" s="607"/>
    </row>
    <row r="53" spans="2:10" ht="1.5" customHeight="1">
      <c r="B53" s="303"/>
      <c r="C53" s="303"/>
      <c r="D53" s="303"/>
      <c r="E53" s="303"/>
      <c r="F53" s="303"/>
      <c r="G53" s="303"/>
      <c r="H53" s="303"/>
      <c r="I53" s="303"/>
      <c r="J53" s="303"/>
    </row>
    <row r="54" spans="2:10" ht="15.75" customHeight="1">
      <c r="B54" s="19" t="s">
        <v>0</v>
      </c>
      <c r="C54" s="19"/>
      <c r="D54" s="20"/>
      <c r="E54" s="20"/>
      <c r="F54" s="20"/>
      <c r="G54" s="20"/>
      <c r="H54" s="20"/>
      <c r="I54" s="20"/>
      <c r="J54" s="20"/>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sheetData>
  <mergeCells count="48">
    <mergeCell ref="E19:F19"/>
    <mergeCell ref="E10:F10"/>
    <mergeCell ref="B49:D49"/>
    <mergeCell ref="B10:D10"/>
    <mergeCell ref="C11:D11"/>
    <mergeCell ref="B19:D19"/>
    <mergeCell ref="B20:D20"/>
    <mergeCell ref="B18:D18"/>
    <mergeCell ref="B22:D22"/>
    <mergeCell ref="B48:D48"/>
    <mergeCell ref="B50:D50"/>
    <mergeCell ref="E48:K48"/>
    <mergeCell ref="E11:K11"/>
    <mergeCell ref="G19:I19"/>
    <mergeCell ref="E18:F18"/>
    <mergeCell ref="J18:K18"/>
    <mergeCell ref="J19:K19"/>
    <mergeCell ref="B21:D21"/>
    <mergeCell ref="J22:K22"/>
    <mergeCell ref="J20:K20"/>
    <mergeCell ref="B8:D8"/>
    <mergeCell ref="B9:D9"/>
    <mergeCell ref="E9:F9"/>
    <mergeCell ref="G9:I9"/>
    <mergeCell ref="G10:I10"/>
    <mergeCell ref="E8:K8"/>
    <mergeCell ref="J9:K9"/>
    <mergeCell ref="G18:I18"/>
    <mergeCell ref="J10:K10"/>
    <mergeCell ref="E20:F20"/>
    <mergeCell ref="B47:D47"/>
    <mergeCell ref="B31:K31"/>
    <mergeCell ref="B41:K41"/>
    <mergeCell ref="B32:K32"/>
    <mergeCell ref="B33:K33"/>
    <mergeCell ref="E45:K45"/>
    <mergeCell ref="B46:D46"/>
    <mergeCell ref="E22:F22"/>
    <mergeCell ref="K1:K2"/>
    <mergeCell ref="J21:K21"/>
    <mergeCell ref="E21:F21"/>
    <mergeCell ref="B51:D51"/>
    <mergeCell ref="B45:D45"/>
    <mergeCell ref="E51:K52"/>
    <mergeCell ref="E46:K46"/>
    <mergeCell ref="E47:K47"/>
    <mergeCell ref="E49:K49"/>
    <mergeCell ref="E50:K50"/>
  </mergeCells>
  <printOptions horizontalCentered="1" verticalCentered="1"/>
  <pageMargins left="0.5905511811023623" right="0.5905511811023623" top="0.31496062992125984" bottom="0.31496062992125984" header="0.1968503937007874" footer="0.196850393700787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indexed="11"/>
  </sheetPr>
  <dimension ref="A1:Y66"/>
  <sheetViews>
    <sheetView workbookViewId="0" topLeftCell="B1">
      <selection activeCell="P49" sqref="P49"/>
    </sheetView>
  </sheetViews>
  <sheetFormatPr defaultColWidth="8.796875" defaultRowHeight="15"/>
  <cols>
    <col min="1" max="1" width="9" style="23" customWidth="1"/>
    <col min="2" max="2" width="5.59765625" style="23" customWidth="1"/>
    <col min="3" max="3" width="14.59765625" style="23" customWidth="1"/>
    <col min="4" max="4" width="1.59765625" style="23" customWidth="1"/>
    <col min="5" max="5" width="13.59765625" style="23" customWidth="1"/>
    <col min="6" max="20" width="3.8984375" style="23" customWidth="1"/>
    <col min="21" max="25" width="3.59765625" style="23" customWidth="1"/>
    <col min="26" max="16384" width="9" style="23" customWidth="1"/>
  </cols>
  <sheetData>
    <row r="1" spans="1:25" ht="14.25">
      <c r="A1" s="24"/>
      <c r="B1" s="24" t="s">
        <v>280</v>
      </c>
      <c r="C1" s="24"/>
      <c r="D1" s="24"/>
      <c r="E1" s="24"/>
      <c r="F1" s="24"/>
      <c r="G1" s="24"/>
      <c r="H1" s="24"/>
      <c r="I1" s="24"/>
      <c r="J1" s="24"/>
      <c r="K1" s="24"/>
      <c r="L1" s="24"/>
      <c r="M1" s="24"/>
      <c r="N1" s="24"/>
      <c r="O1" s="24"/>
      <c r="P1" s="24"/>
      <c r="Q1" s="24"/>
      <c r="R1" s="24"/>
      <c r="S1" s="24"/>
      <c r="T1" s="24"/>
      <c r="U1" s="24"/>
      <c r="V1" s="24"/>
      <c r="W1" s="24"/>
      <c r="X1" s="24"/>
      <c r="Y1" s="24"/>
    </row>
    <row r="2" spans="2:25" s="7" customFormat="1" ht="19.5" customHeight="1">
      <c r="B2" s="8" t="s">
        <v>99</v>
      </c>
      <c r="C2" s="8"/>
      <c r="D2" s="8"/>
      <c r="E2" s="8"/>
      <c r="F2" s="8"/>
      <c r="G2" s="8"/>
      <c r="H2" s="8"/>
      <c r="I2" s="8"/>
      <c r="J2" s="8"/>
      <c r="K2" s="8"/>
      <c r="L2" s="8"/>
      <c r="M2" s="8"/>
      <c r="N2" s="8"/>
      <c r="O2" s="8"/>
      <c r="P2" s="8"/>
      <c r="Q2" s="8"/>
      <c r="R2" s="8"/>
      <c r="S2" s="8"/>
      <c r="T2" s="8"/>
      <c r="U2" s="673" t="s">
        <v>104</v>
      </c>
      <c r="V2" s="673"/>
      <c r="W2" s="673"/>
      <c r="X2" s="673"/>
      <c r="Y2" s="673"/>
    </row>
    <row r="3" spans="2:25" s="7" customFormat="1" ht="6" customHeight="1">
      <c r="B3" s="272"/>
      <c r="C3" s="273"/>
      <c r="D3" s="273"/>
      <c r="E3" s="274"/>
      <c r="F3" s="275"/>
      <c r="G3" s="275"/>
      <c r="H3" s="275"/>
      <c r="I3" s="275"/>
      <c r="J3" s="275"/>
      <c r="K3" s="275"/>
      <c r="L3" s="275"/>
      <c r="M3" s="275"/>
      <c r="N3" s="276"/>
      <c r="O3" s="276"/>
      <c r="P3" s="276"/>
      <c r="Q3" s="276"/>
      <c r="R3" s="276"/>
      <c r="S3" s="276"/>
      <c r="T3" s="276"/>
      <c r="U3" s="674"/>
      <c r="V3" s="674"/>
      <c r="W3" s="674"/>
      <c r="X3" s="674"/>
      <c r="Y3" s="674"/>
    </row>
    <row r="4" spans="2:25" s="7" customFormat="1" ht="30" customHeight="1">
      <c r="B4" s="678" t="s">
        <v>100</v>
      </c>
      <c r="C4" s="679"/>
      <c r="D4" s="679"/>
      <c r="E4" s="680"/>
      <c r="F4" s="691" t="s">
        <v>101</v>
      </c>
      <c r="G4" s="692"/>
      <c r="H4" s="692"/>
      <c r="I4" s="692"/>
      <c r="J4" s="693"/>
      <c r="K4" s="691" t="s">
        <v>102</v>
      </c>
      <c r="L4" s="692"/>
      <c r="M4" s="692"/>
      <c r="N4" s="692"/>
      <c r="O4" s="693"/>
      <c r="P4" s="694" t="s">
        <v>103</v>
      </c>
      <c r="Q4" s="695"/>
      <c r="R4" s="695"/>
      <c r="S4" s="695"/>
      <c r="T4" s="696"/>
      <c r="U4" s="675" t="s">
        <v>278</v>
      </c>
      <c r="V4" s="676"/>
      <c r="W4" s="676"/>
      <c r="X4" s="676"/>
      <c r="Y4" s="677"/>
    </row>
    <row r="5" spans="2:25" s="7" customFormat="1" ht="18" customHeight="1">
      <c r="B5" s="685" t="s">
        <v>230</v>
      </c>
      <c r="C5" s="686"/>
      <c r="D5" s="689" t="s">
        <v>137</v>
      </c>
      <c r="E5" s="690"/>
      <c r="F5" s="684"/>
      <c r="G5" s="681"/>
      <c r="H5" s="681"/>
      <c r="I5" s="681"/>
      <c r="J5" s="681"/>
      <c r="K5" s="681"/>
      <c r="L5" s="681"/>
      <c r="M5" s="681"/>
      <c r="N5" s="681"/>
      <c r="O5" s="681"/>
      <c r="P5" s="681"/>
      <c r="Q5" s="681"/>
      <c r="R5" s="681"/>
      <c r="S5" s="681"/>
      <c r="T5" s="681"/>
      <c r="U5" s="681"/>
      <c r="V5" s="681"/>
      <c r="W5" s="681"/>
      <c r="X5" s="681"/>
      <c r="Y5" s="681"/>
    </row>
    <row r="6" spans="2:25" s="7" customFormat="1" ht="18" customHeight="1">
      <c r="B6" s="686"/>
      <c r="C6" s="686"/>
      <c r="D6" s="298"/>
      <c r="E6" s="277" t="s">
        <v>201</v>
      </c>
      <c r="F6" s="684"/>
      <c r="G6" s="681"/>
      <c r="H6" s="681"/>
      <c r="I6" s="681"/>
      <c r="J6" s="681"/>
      <c r="K6" s="681"/>
      <c r="L6" s="681"/>
      <c r="M6" s="681"/>
      <c r="N6" s="681"/>
      <c r="O6" s="681"/>
      <c r="P6" s="681"/>
      <c r="Q6" s="681"/>
      <c r="R6" s="681"/>
      <c r="S6" s="681"/>
      <c r="T6" s="681"/>
      <c r="U6" s="681"/>
      <c r="V6" s="681"/>
      <c r="W6" s="681"/>
      <c r="X6" s="681"/>
      <c r="Y6" s="681"/>
    </row>
    <row r="7" spans="2:25" s="7" customFormat="1" ht="24" customHeight="1">
      <c r="B7" s="685" t="s">
        <v>231</v>
      </c>
      <c r="C7" s="686"/>
      <c r="D7" s="687" t="s">
        <v>137</v>
      </c>
      <c r="E7" s="688"/>
      <c r="F7" s="684"/>
      <c r="G7" s="681"/>
      <c r="H7" s="681"/>
      <c r="I7" s="681"/>
      <c r="J7" s="681"/>
      <c r="K7" s="681"/>
      <c r="L7" s="681"/>
      <c r="M7" s="681"/>
      <c r="N7" s="681"/>
      <c r="O7" s="681"/>
      <c r="P7" s="681"/>
      <c r="Q7" s="681"/>
      <c r="R7" s="681"/>
      <c r="S7" s="681"/>
      <c r="T7" s="681"/>
      <c r="U7" s="681"/>
      <c r="V7" s="681"/>
      <c r="W7" s="681"/>
      <c r="X7" s="681"/>
      <c r="Y7" s="681"/>
    </row>
    <row r="8" spans="2:25" s="7" customFormat="1" ht="24" customHeight="1">
      <c r="B8" s="682" t="s">
        <v>295</v>
      </c>
      <c r="C8" s="683"/>
      <c r="D8" s="687" t="s">
        <v>137</v>
      </c>
      <c r="E8" s="688"/>
      <c r="F8" s="684"/>
      <c r="G8" s="681"/>
      <c r="H8" s="681"/>
      <c r="I8" s="681"/>
      <c r="J8" s="681"/>
      <c r="K8" s="681"/>
      <c r="L8" s="681"/>
      <c r="M8" s="681"/>
      <c r="N8" s="681"/>
      <c r="O8" s="681"/>
      <c r="P8" s="681">
        <v>141.5</v>
      </c>
      <c r="Q8" s="681"/>
      <c r="R8" s="681"/>
      <c r="S8" s="681"/>
      <c r="T8" s="681"/>
      <c r="U8" s="681">
        <v>141.5</v>
      </c>
      <c r="V8" s="681"/>
      <c r="W8" s="681"/>
      <c r="X8" s="681"/>
      <c r="Y8" s="681"/>
    </row>
    <row r="9" spans="2:25" s="7" customFormat="1" ht="14.25" customHeight="1">
      <c r="B9" s="272" t="s">
        <v>202</v>
      </c>
      <c r="C9" s="278"/>
      <c r="D9" s="278"/>
      <c r="E9" s="278"/>
      <c r="F9" s="275"/>
      <c r="G9" s="275"/>
      <c r="H9" s="275"/>
      <c r="I9" s="275"/>
      <c r="J9" s="275"/>
      <c r="K9" s="275"/>
      <c r="L9" s="275"/>
      <c r="M9" s="275"/>
      <c r="N9" s="276"/>
      <c r="O9" s="276"/>
      <c r="P9" s="276"/>
      <c r="Q9" s="276"/>
      <c r="R9" s="276"/>
      <c r="S9" s="276"/>
      <c r="T9" s="276"/>
      <c r="U9" s="276"/>
      <c r="V9" s="276"/>
      <c r="W9" s="276"/>
      <c r="X9" s="276"/>
      <c r="Y9" s="276"/>
    </row>
    <row r="10" spans="2:25" s="7" customFormat="1" ht="14.25" customHeight="1">
      <c r="B10" s="272" t="s">
        <v>204</v>
      </c>
      <c r="C10" s="278"/>
      <c r="D10" s="278"/>
      <c r="E10" s="278"/>
      <c r="F10" s="275"/>
      <c r="G10" s="275"/>
      <c r="H10" s="275"/>
      <c r="I10" s="275"/>
      <c r="J10" s="275"/>
      <c r="K10" s="275"/>
      <c r="L10" s="275"/>
      <c r="M10" s="275"/>
      <c r="N10" s="276"/>
      <c r="O10" s="276"/>
      <c r="P10" s="276"/>
      <c r="Q10" s="276"/>
      <c r="R10" s="276"/>
      <c r="S10" s="276"/>
      <c r="T10" s="276"/>
      <c r="U10" s="276"/>
      <c r="V10" s="276"/>
      <c r="W10" s="276"/>
      <c r="X10" s="276"/>
      <c r="Y10" s="276"/>
    </row>
    <row r="11" spans="2:25" s="7" customFormat="1" ht="14.25" customHeight="1">
      <c r="B11" s="272" t="s">
        <v>203</v>
      </c>
      <c r="C11" s="278"/>
      <c r="D11" s="278"/>
      <c r="E11" s="278"/>
      <c r="F11" s="275"/>
      <c r="G11" s="275"/>
      <c r="H11" s="275"/>
      <c r="I11" s="275"/>
      <c r="J11" s="275"/>
      <c r="K11" s="275"/>
      <c r="L11" s="275"/>
      <c r="M11" s="275"/>
      <c r="N11" s="276"/>
      <c r="O11" s="276"/>
      <c r="P11" s="276"/>
      <c r="Q11" s="276"/>
      <c r="R11" s="276"/>
      <c r="S11" s="276"/>
      <c r="T11" s="276"/>
      <c r="U11" s="276"/>
      <c r="V11" s="276"/>
      <c r="W11" s="276"/>
      <c r="X11" s="276"/>
      <c r="Y11" s="276"/>
    </row>
    <row r="12" s="7" customFormat="1" ht="19.5" customHeight="1"/>
    <row r="13" spans="2:25" ht="14.25">
      <c r="B13" s="24" t="s">
        <v>11</v>
      </c>
      <c r="C13" s="24"/>
      <c r="D13" s="24"/>
      <c r="E13" s="24"/>
      <c r="F13" s="24"/>
      <c r="G13" s="24"/>
      <c r="H13" s="24"/>
      <c r="I13" s="24"/>
      <c r="J13" s="24"/>
      <c r="K13" s="24"/>
      <c r="L13" s="24"/>
      <c r="M13" s="24"/>
      <c r="N13" s="24"/>
      <c r="O13" s="24"/>
      <c r="P13" s="24"/>
      <c r="Q13" s="24"/>
      <c r="R13" s="24"/>
      <c r="S13" s="24"/>
      <c r="T13" s="24"/>
      <c r="U13" s="24"/>
      <c r="V13" s="24"/>
      <c r="W13" s="24"/>
      <c r="X13" s="24"/>
      <c r="Y13" s="24"/>
    </row>
    <row r="14" spans="2:25" ht="9.75" customHeight="1">
      <c r="B14" s="24"/>
      <c r="C14" s="24"/>
      <c r="D14" s="24"/>
      <c r="E14" s="24"/>
      <c r="F14" s="24"/>
      <c r="G14" s="24"/>
      <c r="H14" s="24"/>
      <c r="I14" s="24"/>
      <c r="J14" s="24"/>
      <c r="K14" s="24"/>
      <c r="L14" s="24"/>
      <c r="M14" s="24"/>
      <c r="N14" s="24"/>
      <c r="O14" s="24"/>
      <c r="P14" s="24"/>
      <c r="Q14" s="24"/>
      <c r="R14" s="24"/>
      <c r="S14" s="24"/>
      <c r="T14" s="24"/>
      <c r="U14" s="24"/>
      <c r="V14" s="24"/>
      <c r="W14" s="24"/>
      <c r="X14" s="24"/>
      <c r="Y14" s="24"/>
    </row>
    <row r="15" spans="2:25" ht="14.25">
      <c r="B15" s="24" t="s">
        <v>232</v>
      </c>
      <c r="C15" s="24"/>
      <c r="D15" s="24"/>
      <c r="E15" s="24"/>
      <c r="F15" s="24"/>
      <c r="G15" s="24"/>
      <c r="H15" s="24"/>
      <c r="I15" s="24"/>
      <c r="J15" s="24"/>
      <c r="K15" s="24"/>
      <c r="L15" s="24"/>
      <c r="M15" s="24"/>
      <c r="N15" s="24"/>
      <c r="O15" s="24"/>
      <c r="P15" s="24"/>
      <c r="Q15" s="24"/>
      <c r="R15" s="24"/>
      <c r="S15" s="24"/>
      <c r="T15" s="24"/>
      <c r="U15" s="716" t="s">
        <v>171</v>
      </c>
      <c r="V15" s="716"/>
      <c r="W15" s="716"/>
      <c r="X15" s="716"/>
      <c r="Y15" s="716"/>
    </row>
    <row r="16" spans="2:25" ht="6" customHeight="1">
      <c r="B16" s="24"/>
      <c r="C16" s="24"/>
      <c r="D16" s="24"/>
      <c r="E16" s="24"/>
      <c r="F16" s="24"/>
      <c r="G16" s="24"/>
      <c r="H16" s="24"/>
      <c r="I16" s="24"/>
      <c r="J16" s="24"/>
      <c r="K16" s="24"/>
      <c r="L16" s="24"/>
      <c r="M16" s="24"/>
      <c r="N16" s="24"/>
      <c r="O16" s="24"/>
      <c r="P16" s="24"/>
      <c r="Q16" s="24"/>
      <c r="R16" s="24"/>
      <c r="S16" s="24"/>
      <c r="T16" s="24"/>
      <c r="U16" s="717"/>
      <c r="V16" s="717"/>
      <c r="W16" s="717"/>
      <c r="X16" s="717"/>
      <c r="Y16" s="717"/>
    </row>
    <row r="17" spans="2:25" ht="30" customHeight="1">
      <c r="B17" s="727" t="s">
        <v>277</v>
      </c>
      <c r="C17" s="728"/>
      <c r="D17" s="728"/>
      <c r="E17" s="729"/>
      <c r="F17" s="691" t="s">
        <v>57</v>
      </c>
      <c r="G17" s="692"/>
      <c r="H17" s="692"/>
      <c r="I17" s="692"/>
      <c r="J17" s="693"/>
      <c r="K17" s="691" t="s">
        <v>58</v>
      </c>
      <c r="L17" s="692"/>
      <c r="M17" s="692"/>
      <c r="N17" s="692"/>
      <c r="O17" s="693"/>
      <c r="P17" s="694" t="s">
        <v>59</v>
      </c>
      <c r="Q17" s="695"/>
      <c r="R17" s="695"/>
      <c r="S17" s="695"/>
      <c r="T17" s="696"/>
      <c r="U17" s="703" t="s">
        <v>278</v>
      </c>
      <c r="V17" s="703"/>
      <c r="W17" s="703"/>
      <c r="X17" s="703"/>
      <c r="Y17" s="703"/>
    </row>
    <row r="18" spans="2:25" ht="18" customHeight="1">
      <c r="B18" s="730" t="s">
        <v>279</v>
      </c>
      <c r="C18" s="718" t="s">
        <v>75</v>
      </c>
      <c r="D18" s="719"/>
      <c r="E18" s="720"/>
      <c r="F18" s="704">
        <v>61645</v>
      </c>
      <c r="G18" s="705"/>
      <c r="H18" s="705"/>
      <c r="I18" s="705"/>
      <c r="J18" s="706"/>
      <c r="K18" s="704">
        <v>178136</v>
      </c>
      <c r="L18" s="705"/>
      <c r="M18" s="705"/>
      <c r="N18" s="705"/>
      <c r="O18" s="706"/>
      <c r="P18" s="704">
        <v>250974</v>
      </c>
      <c r="Q18" s="705"/>
      <c r="R18" s="705"/>
      <c r="S18" s="705"/>
      <c r="T18" s="706"/>
      <c r="U18" s="704">
        <v>490755</v>
      </c>
      <c r="V18" s="705"/>
      <c r="W18" s="705"/>
      <c r="X18" s="705"/>
      <c r="Y18" s="706"/>
    </row>
    <row r="19" spans="2:25" ht="18" customHeight="1">
      <c r="B19" s="731"/>
      <c r="C19" s="718" t="s">
        <v>24</v>
      </c>
      <c r="D19" s="719"/>
      <c r="E19" s="720"/>
      <c r="F19" s="704">
        <v>67380</v>
      </c>
      <c r="G19" s="705"/>
      <c r="H19" s="705"/>
      <c r="I19" s="705"/>
      <c r="J19" s="706"/>
      <c r="K19" s="704">
        <v>65496</v>
      </c>
      <c r="L19" s="705"/>
      <c r="M19" s="705"/>
      <c r="N19" s="705"/>
      <c r="O19" s="706"/>
      <c r="P19" s="704">
        <v>121965</v>
      </c>
      <c r="Q19" s="705"/>
      <c r="R19" s="705"/>
      <c r="S19" s="705"/>
      <c r="T19" s="706"/>
      <c r="U19" s="704">
        <v>254841</v>
      </c>
      <c r="V19" s="705"/>
      <c r="W19" s="705"/>
      <c r="X19" s="705"/>
      <c r="Y19" s="706"/>
    </row>
    <row r="20" spans="2:25" ht="18" customHeight="1">
      <c r="B20" s="731"/>
      <c r="C20" s="718"/>
      <c r="D20" s="719"/>
      <c r="E20" s="720"/>
      <c r="F20" s="718"/>
      <c r="G20" s="719"/>
      <c r="H20" s="719"/>
      <c r="I20" s="719"/>
      <c r="J20" s="720"/>
      <c r="K20" s="718"/>
      <c r="L20" s="719"/>
      <c r="M20" s="719"/>
      <c r="N20" s="719"/>
      <c r="O20" s="720"/>
      <c r="P20" s="718"/>
      <c r="Q20" s="719"/>
      <c r="R20" s="719"/>
      <c r="S20" s="719"/>
      <c r="T20" s="720"/>
      <c r="U20" s="718"/>
      <c r="V20" s="719"/>
      <c r="W20" s="719"/>
      <c r="X20" s="719"/>
      <c r="Y20" s="720"/>
    </row>
    <row r="21" spans="2:25" ht="18" customHeight="1">
      <c r="B21" s="731"/>
      <c r="C21" s="718"/>
      <c r="D21" s="719"/>
      <c r="E21" s="720"/>
      <c r="F21" s="718"/>
      <c r="G21" s="719"/>
      <c r="H21" s="719"/>
      <c r="I21" s="719"/>
      <c r="J21" s="720"/>
      <c r="K21" s="718"/>
      <c r="L21" s="719"/>
      <c r="M21" s="719"/>
      <c r="N21" s="719"/>
      <c r="O21" s="720"/>
      <c r="P21" s="718"/>
      <c r="Q21" s="719"/>
      <c r="R21" s="719"/>
      <c r="S21" s="719"/>
      <c r="T21" s="720"/>
      <c r="U21" s="718"/>
      <c r="V21" s="719"/>
      <c r="W21" s="719"/>
      <c r="X21" s="719"/>
      <c r="Y21" s="720"/>
    </row>
    <row r="22" spans="2:25" ht="18" customHeight="1" thickBot="1">
      <c r="B22" s="732"/>
      <c r="C22" s="721"/>
      <c r="D22" s="722"/>
      <c r="E22" s="723"/>
      <c r="F22" s="721"/>
      <c r="G22" s="722"/>
      <c r="H22" s="722"/>
      <c r="I22" s="722"/>
      <c r="J22" s="723"/>
      <c r="K22" s="721"/>
      <c r="L22" s="722"/>
      <c r="M22" s="722"/>
      <c r="N22" s="722"/>
      <c r="O22" s="723"/>
      <c r="P22" s="721"/>
      <c r="Q22" s="722"/>
      <c r="R22" s="722"/>
      <c r="S22" s="722"/>
      <c r="T22" s="723"/>
      <c r="U22" s="721"/>
      <c r="V22" s="722"/>
      <c r="W22" s="722"/>
      <c r="X22" s="722"/>
      <c r="Y22" s="723"/>
    </row>
    <row r="23" spans="2:25" ht="19.5" customHeight="1" thickBot="1" thickTop="1">
      <c r="B23" s="724" t="s">
        <v>139</v>
      </c>
      <c r="C23" s="725"/>
      <c r="D23" s="725"/>
      <c r="E23" s="726"/>
      <c r="F23" s="736">
        <v>129025</v>
      </c>
      <c r="G23" s="737"/>
      <c r="H23" s="737"/>
      <c r="I23" s="737"/>
      <c r="J23" s="738"/>
      <c r="K23" s="736">
        <v>243632</v>
      </c>
      <c r="L23" s="737"/>
      <c r="M23" s="737"/>
      <c r="N23" s="737"/>
      <c r="O23" s="738"/>
      <c r="P23" s="736">
        <v>372939</v>
      </c>
      <c r="Q23" s="737"/>
      <c r="R23" s="737"/>
      <c r="S23" s="737"/>
      <c r="T23" s="738"/>
      <c r="U23" s="736">
        <v>745596</v>
      </c>
      <c r="V23" s="737"/>
      <c r="W23" s="737"/>
      <c r="X23" s="737"/>
      <c r="Y23" s="738"/>
    </row>
    <row r="24" spans="2:25" ht="19.5" customHeight="1">
      <c r="B24" s="766" t="s">
        <v>440</v>
      </c>
      <c r="C24" s="733"/>
      <c r="D24" s="734"/>
      <c r="E24" s="735"/>
      <c r="F24" s="733"/>
      <c r="G24" s="734"/>
      <c r="H24" s="734"/>
      <c r="I24" s="734"/>
      <c r="J24" s="735"/>
      <c r="K24" s="733"/>
      <c r="L24" s="734"/>
      <c r="M24" s="734"/>
      <c r="N24" s="734"/>
      <c r="O24" s="735"/>
      <c r="P24" s="733"/>
      <c r="Q24" s="734"/>
      <c r="R24" s="734"/>
      <c r="S24" s="734"/>
      <c r="T24" s="735"/>
      <c r="U24" s="733"/>
      <c r="V24" s="734"/>
      <c r="W24" s="734"/>
      <c r="X24" s="734"/>
      <c r="Y24" s="735"/>
    </row>
    <row r="25" spans="2:25" ht="19.5" customHeight="1">
      <c r="B25" s="766"/>
      <c r="C25" s="718"/>
      <c r="D25" s="719"/>
      <c r="E25" s="720"/>
      <c r="F25" s="718"/>
      <c r="G25" s="719"/>
      <c r="H25" s="719"/>
      <c r="I25" s="719"/>
      <c r="J25" s="720"/>
      <c r="K25" s="718"/>
      <c r="L25" s="719"/>
      <c r="M25" s="719"/>
      <c r="N25" s="719"/>
      <c r="O25" s="720"/>
      <c r="P25" s="718"/>
      <c r="Q25" s="719"/>
      <c r="R25" s="719"/>
      <c r="S25" s="719"/>
      <c r="T25" s="720"/>
      <c r="U25" s="718"/>
      <c r="V25" s="719"/>
      <c r="W25" s="719"/>
      <c r="X25" s="719"/>
      <c r="Y25" s="720"/>
    </row>
    <row r="26" spans="2:25" ht="19.5" customHeight="1">
      <c r="B26" s="766"/>
      <c r="C26" s="718"/>
      <c r="D26" s="719"/>
      <c r="E26" s="720"/>
      <c r="F26" s="718"/>
      <c r="G26" s="719"/>
      <c r="H26" s="719"/>
      <c r="I26" s="719"/>
      <c r="J26" s="720"/>
      <c r="K26" s="718"/>
      <c r="L26" s="719"/>
      <c r="M26" s="719"/>
      <c r="N26" s="719"/>
      <c r="O26" s="720"/>
      <c r="P26" s="718"/>
      <c r="Q26" s="719"/>
      <c r="R26" s="719"/>
      <c r="S26" s="719"/>
      <c r="T26" s="720"/>
      <c r="U26" s="718"/>
      <c r="V26" s="719"/>
      <c r="W26" s="719"/>
      <c r="X26" s="719"/>
      <c r="Y26" s="720"/>
    </row>
    <row r="27" spans="2:25" ht="19.5" customHeight="1" thickBot="1">
      <c r="B27" s="767"/>
      <c r="C27" s="718"/>
      <c r="D27" s="719"/>
      <c r="E27" s="720"/>
      <c r="F27" s="718"/>
      <c r="G27" s="719"/>
      <c r="H27" s="719"/>
      <c r="I27" s="719"/>
      <c r="J27" s="720"/>
      <c r="K27" s="718"/>
      <c r="L27" s="719"/>
      <c r="M27" s="719"/>
      <c r="N27" s="719"/>
      <c r="O27" s="720"/>
      <c r="P27" s="718"/>
      <c r="Q27" s="719"/>
      <c r="R27" s="719"/>
      <c r="S27" s="719"/>
      <c r="T27" s="720"/>
      <c r="U27" s="718"/>
      <c r="V27" s="719"/>
      <c r="W27" s="719"/>
      <c r="X27" s="719"/>
      <c r="Y27" s="720"/>
    </row>
    <row r="28" spans="2:25" ht="19.5" customHeight="1" thickBot="1" thickTop="1">
      <c r="B28" s="710" t="s">
        <v>140</v>
      </c>
      <c r="C28" s="711"/>
      <c r="D28" s="711"/>
      <c r="E28" s="712"/>
      <c r="F28" s="697"/>
      <c r="G28" s="698"/>
      <c r="H28" s="698"/>
      <c r="I28" s="698"/>
      <c r="J28" s="699"/>
      <c r="K28" s="697"/>
      <c r="L28" s="698"/>
      <c r="M28" s="698"/>
      <c r="N28" s="698"/>
      <c r="O28" s="699"/>
      <c r="P28" s="697"/>
      <c r="Q28" s="698"/>
      <c r="R28" s="698"/>
      <c r="S28" s="698"/>
      <c r="T28" s="699"/>
      <c r="U28" s="697"/>
      <c r="V28" s="698"/>
      <c r="W28" s="698"/>
      <c r="X28" s="698"/>
      <c r="Y28" s="699"/>
    </row>
    <row r="29" spans="2:25" ht="19.5" customHeight="1">
      <c r="B29" s="713" t="s">
        <v>482</v>
      </c>
      <c r="C29" s="714"/>
      <c r="D29" s="714"/>
      <c r="E29" s="715"/>
      <c r="F29" s="700">
        <v>129025</v>
      </c>
      <c r="G29" s="701"/>
      <c r="H29" s="701"/>
      <c r="I29" s="701"/>
      <c r="J29" s="702"/>
      <c r="K29" s="700">
        <v>243632</v>
      </c>
      <c r="L29" s="701"/>
      <c r="M29" s="701"/>
      <c r="N29" s="701"/>
      <c r="O29" s="702"/>
      <c r="P29" s="700">
        <v>372939</v>
      </c>
      <c r="Q29" s="701"/>
      <c r="R29" s="701"/>
      <c r="S29" s="701"/>
      <c r="T29" s="702"/>
      <c r="U29" s="700">
        <v>745596</v>
      </c>
      <c r="V29" s="701"/>
      <c r="W29" s="701"/>
      <c r="X29" s="701"/>
      <c r="Y29" s="702"/>
    </row>
    <row r="30" spans="2:25" ht="1.5" customHeight="1">
      <c r="B30" s="24"/>
      <c r="C30" s="24"/>
      <c r="D30" s="24"/>
      <c r="E30" s="24"/>
      <c r="F30" s="24"/>
      <c r="G30" s="24"/>
      <c r="H30" s="24"/>
      <c r="I30" s="24"/>
      <c r="J30" s="24"/>
      <c r="K30" s="24"/>
      <c r="L30" s="24"/>
      <c r="M30" s="24"/>
      <c r="N30" s="24"/>
      <c r="O30" s="24"/>
      <c r="P30" s="24"/>
      <c r="Q30" s="24"/>
      <c r="R30" s="24"/>
      <c r="S30" s="24"/>
      <c r="T30" s="24"/>
      <c r="U30" s="24"/>
      <c r="V30" s="24"/>
      <c r="W30" s="24"/>
      <c r="X30" s="24"/>
      <c r="Y30" s="24"/>
    </row>
    <row r="31" spans="2:25" ht="15" customHeight="1">
      <c r="B31" s="24"/>
      <c r="C31" s="24"/>
      <c r="D31" s="24"/>
      <c r="E31" s="24"/>
      <c r="F31" s="24"/>
      <c r="G31" s="24"/>
      <c r="H31" s="24"/>
      <c r="I31" s="24"/>
      <c r="J31" s="24"/>
      <c r="K31" s="24"/>
      <c r="L31" s="24"/>
      <c r="M31" s="24"/>
      <c r="N31" s="24"/>
      <c r="O31" s="24"/>
      <c r="P31" s="24"/>
      <c r="Q31" s="24"/>
      <c r="R31" s="24"/>
      <c r="S31" s="24"/>
      <c r="T31" s="24"/>
      <c r="U31" s="24"/>
      <c r="V31" s="24"/>
      <c r="W31" s="24"/>
      <c r="X31" s="24"/>
      <c r="Y31" s="24"/>
    </row>
    <row r="32" spans="2:25" ht="14.25">
      <c r="B32" s="24" t="s">
        <v>233</v>
      </c>
      <c r="C32" s="24"/>
      <c r="D32" s="24"/>
      <c r="E32" s="24"/>
      <c r="F32" s="24"/>
      <c r="G32" s="24"/>
      <c r="H32" s="24"/>
      <c r="I32" s="24"/>
      <c r="J32" s="24"/>
      <c r="K32" s="24"/>
      <c r="L32" s="24"/>
      <c r="M32" s="24"/>
      <c r="N32" s="24"/>
      <c r="O32" s="24"/>
      <c r="P32" s="24"/>
      <c r="Q32" s="24"/>
      <c r="R32" s="24"/>
      <c r="S32" s="24"/>
      <c r="T32" s="24"/>
      <c r="U32" s="716" t="s">
        <v>171</v>
      </c>
      <c r="V32" s="716"/>
      <c r="W32" s="716"/>
      <c r="X32" s="716"/>
      <c r="Y32" s="716"/>
    </row>
    <row r="33" spans="2:25" ht="6" customHeight="1">
      <c r="B33" s="24"/>
      <c r="C33" s="24"/>
      <c r="D33" s="24"/>
      <c r="E33" s="24"/>
      <c r="F33" s="24"/>
      <c r="G33" s="24"/>
      <c r="H33" s="24"/>
      <c r="I33" s="24"/>
      <c r="J33" s="24"/>
      <c r="K33" s="24"/>
      <c r="L33" s="24"/>
      <c r="M33" s="24"/>
      <c r="N33" s="24"/>
      <c r="O33" s="24"/>
      <c r="P33" s="24"/>
      <c r="Q33" s="24"/>
      <c r="R33" s="24"/>
      <c r="S33" s="24"/>
      <c r="T33" s="24"/>
      <c r="U33" s="717"/>
      <c r="V33" s="717"/>
      <c r="W33" s="717"/>
      <c r="X33" s="717"/>
      <c r="Y33" s="717"/>
    </row>
    <row r="34" spans="2:25" ht="30" customHeight="1">
      <c r="B34" s="727" t="s">
        <v>277</v>
      </c>
      <c r="C34" s="728"/>
      <c r="D34" s="728"/>
      <c r="E34" s="729"/>
      <c r="F34" s="691" t="s">
        <v>57</v>
      </c>
      <c r="G34" s="692"/>
      <c r="H34" s="692"/>
      <c r="I34" s="692"/>
      <c r="J34" s="693"/>
      <c r="K34" s="691" t="s">
        <v>60</v>
      </c>
      <c r="L34" s="692"/>
      <c r="M34" s="692"/>
      <c r="N34" s="692"/>
      <c r="O34" s="693"/>
      <c r="P34" s="694" t="s">
        <v>61</v>
      </c>
      <c r="Q34" s="695"/>
      <c r="R34" s="695"/>
      <c r="S34" s="695"/>
      <c r="T34" s="696"/>
      <c r="U34" s="703" t="s">
        <v>278</v>
      </c>
      <c r="V34" s="703"/>
      <c r="W34" s="703"/>
      <c r="X34" s="703"/>
      <c r="Y34" s="703"/>
    </row>
    <row r="35" spans="2:25" ht="18" customHeight="1">
      <c r="B35" s="730" t="s">
        <v>279</v>
      </c>
      <c r="C35" s="718" t="s">
        <v>75</v>
      </c>
      <c r="D35" s="719"/>
      <c r="E35" s="720"/>
      <c r="F35" s="704">
        <v>291913</v>
      </c>
      <c r="G35" s="705"/>
      <c r="H35" s="705"/>
      <c r="I35" s="705"/>
      <c r="J35" s="706"/>
      <c r="K35" s="704">
        <v>536041</v>
      </c>
      <c r="L35" s="705"/>
      <c r="M35" s="705"/>
      <c r="N35" s="705"/>
      <c r="O35" s="706"/>
      <c r="P35" s="704">
        <v>0</v>
      </c>
      <c r="Q35" s="705"/>
      <c r="R35" s="705"/>
      <c r="S35" s="705"/>
      <c r="T35" s="706"/>
      <c r="U35" s="704">
        <v>827954</v>
      </c>
      <c r="V35" s="705"/>
      <c r="W35" s="705"/>
      <c r="X35" s="705"/>
      <c r="Y35" s="706"/>
    </row>
    <row r="36" spans="2:25" ht="18" customHeight="1">
      <c r="B36" s="731"/>
      <c r="C36" s="718" t="s">
        <v>24</v>
      </c>
      <c r="D36" s="719"/>
      <c r="E36" s="720"/>
      <c r="F36" s="704">
        <v>0</v>
      </c>
      <c r="G36" s="705"/>
      <c r="H36" s="705"/>
      <c r="I36" s="705"/>
      <c r="J36" s="706"/>
      <c r="K36" s="704">
        <v>0</v>
      </c>
      <c r="L36" s="705"/>
      <c r="M36" s="705"/>
      <c r="N36" s="705"/>
      <c r="O36" s="706"/>
      <c r="P36" s="704">
        <v>0</v>
      </c>
      <c r="Q36" s="705"/>
      <c r="R36" s="705"/>
      <c r="S36" s="705"/>
      <c r="T36" s="706"/>
      <c r="U36" s="704">
        <v>0</v>
      </c>
      <c r="V36" s="705"/>
      <c r="W36" s="705"/>
      <c r="X36" s="705"/>
      <c r="Y36" s="706"/>
    </row>
    <row r="37" spans="2:25" ht="18" customHeight="1">
      <c r="B37" s="731"/>
      <c r="C37" s="718"/>
      <c r="D37" s="719"/>
      <c r="E37" s="720"/>
      <c r="F37" s="704"/>
      <c r="G37" s="705"/>
      <c r="H37" s="705"/>
      <c r="I37" s="705"/>
      <c r="J37" s="706"/>
      <c r="K37" s="704"/>
      <c r="L37" s="705"/>
      <c r="M37" s="705"/>
      <c r="N37" s="705"/>
      <c r="O37" s="706"/>
      <c r="P37" s="704"/>
      <c r="Q37" s="705"/>
      <c r="R37" s="705"/>
      <c r="S37" s="705"/>
      <c r="T37" s="706"/>
      <c r="U37" s="704"/>
      <c r="V37" s="705"/>
      <c r="W37" s="705"/>
      <c r="X37" s="705"/>
      <c r="Y37" s="706"/>
    </row>
    <row r="38" spans="2:25" ht="18" customHeight="1">
      <c r="B38" s="731"/>
      <c r="C38" s="718"/>
      <c r="D38" s="719"/>
      <c r="E38" s="720"/>
      <c r="F38" s="704"/>
      <c r="G38" s="705"/>
      <c r="H38" s="705"/>
      <c r="I38" s="705"/>
      <c r="J38" s="706"/>
      <c r="K38" s="704"/>
      <c r="L38" s="705"/>
      <c r="M38" s="705"/>
      <c r="N38" s="705"/>
      <c r="O38" s="706"/>
      <c r="P38" s="704"/>
      <c r="Q38" s="705"/>
      <c r="R38" s="705"/>
      <c r="S38" s="705"/>
      <c r="T38" s="706"/>
      <c r="U38" s="704"/>
      <c r="V38" s="705"/>
      <c r="W38" s="705"/>
      <c r="X38" s="705"/>
      <c r="Y38" s="706"/>
    </row>
    <row r="39" spans="2:25" ht="18" customHeight="1" thickBot="1">
      <c r="B39" s="732"/>
      <c r="C39" s="721"/>
      <c r="D39" s="722"/>
      <c r="E39" s="723"/>
      <c r="F39" s="739"/>
      <c r="G39" s="740"/>
      <c r="H39" s="740"/>
      <c r="I39" s="740"/>
      <c r="J39" s="741"/>
      <c r="K39" s="739"/>
      <c r="L39" s="740"/>
      <c r="M39" s="740"/>
      <c r="N39" s="740"/>
      <c r="O39" s="741"/>
      <c r="P39" s="739"/>
      <c r="Q39" s="740"/>
      <c r="R39" s="740"/>
      <c r="S39" s="740"/>
      <c r="T39" s="741"/>
      <c r="U39" s="739"/>
      <c r="V39" s="740"/>
      <c r="W39" s="740"/>
      <c r="X39" s="740"/>
      <c r="Y39" s="741"/>
    </row>
    <row r="40" spans="2:25" ht="19.5" customHeight="1" thickBot="1" thickTop="1">
      <c r="B40" s="724" t="s">
        <v>139</v>
      </c>
      <c r="C40" s="725"/>
      <c r="D40" s="725"/>
      <c r="E40" s="726"/>
      <c r="F40" s="742">
        <v>291913</v>
      </c>
      <c r="G40" s="743"/>
      <c r="H40" s="743"/>
      <c r="I40" s="743"/>
      <c r="J40" s="744"/>
      <c r="K40" s="742">
        <v>536041</v>
      </c>
      <c r="L40" s="743"/>
      <c r="M40" s="743"/>
      <c r="N40" s="743"/>
      <c r="O40" s="744"/>
      <c r="P40" s="742"/>
      <c r="Q40" s="743"/>
      <c r="R40" s="743"/>
      <c r="S40" s="743"/>
      <c r="T40" s="744"/>
      <c r="U40" s="742">
        <v>827954</v>
      </c>
      <c r="V40" s="743"/>
      <c r="W40" s="743"/>
      <c r="X40" s="743"/>
      <c r="Y40" s="744"/>
    </row>
    <row r="41" spans="2:25" ht="19.5" customHeight="1">
      <c r="B41" s="768" t="s">
        <v>440</v>
      </c>
      <c r="C41" s="769"/>
      <c r="D41" s="770"/>
      <c r="E41" s="771"/>
      <c r="F41" s="769"/>
      <c r="G41" s="770"/>
      <c r="H41" s="770"/>
      <c r="I41" s="770"/>
      <c r="J41" s="771"/>
      <c r="K41" s="769"/>
      <c r="L41" s="770"/>
      <c r="M41" s="770"/>
      <c r="N41" s="770"/>
      <c r="O41" s="771"/>
      <c r="P41" s="769"/>
      <c r="Q41" s="770"/>
      <c r="R41" s="770"/>
      <c r="S41" s="770"/>
      <c r="T41" s="771"/>
      <c r="U41" s="769"/>
      <c r="V41" s="770"/>
      <c r="W41" s="770"/>
      <c r="X41" s="770"/>
      <c r="Y41" s="771"/>
    </row>
    <row r="42" spans="2:25" ht="19.5" customHeight="1">
      <c r="B42" s="766"/>
      <c r="C42" s="718"/>
      <c r="D42" s="719"/>
      <c r="E42" s="720"/>
      <c r="F42" s="718"/>
      <c r="G42" s="719"/>
      <c r="H42" s="719"/>
      <c r="I42" s="719"/>
      <c r="J42" s="720"/>
      <c r="K42" s="718"/>
      <c r="L42" s="719"/>
      <c r="M42" s="719"/>
      <c r="N42" s="719"/>
      <c r="O42" s="720"/>
      <c r="P42" s="718"/>
      <c r="Q42" s="719"/>
      <c r="R42" s="719"/>
      <c r="S42" s="719"/>
      <c r="T42" s="720"/>
      <c r="U42" s="718"/>
      <c r="V42" s="719"/>
      <c r="W42" s="719"/>
      <c r="X42" s="719"/>
      <c r="Y42" s="720"/>
    </row>
    <row r="43" spans="2:25" ht="19.5" customHeight="1">
      <c r="B43" s="766"/>
      <c r="C43" s="718"/>
      <c r="D43" s="719"/>
      <c r="E43" s="720"/>
      <c r="F43" s="718"/>
      <c r="G43" s="719"/>
      <c r="H43" s="719"/>
      <c r="I43" s="719"/>
      <c r="J43" s="720"/>
      <c r="K43" s="718"/>
      <c r="L43" s="719"/>
      <c r="M43" s="719"/>
      <c r="N43" s="719"/>
      <c r="O43" s="720"/>
      <c r="P43" s="718"/>
      <c r="Q43" s="719"/>
      <c r="R43" s="719"/>
      <c r="S43" s="719"/>
      <c r="T43" s="720"/>
      <c r="U43" s="718"/>
      <c r="V43" s="719"/>
      <c r="W43" s="719"/>
      <c r="X43" s="719"/>
      <c r="Y43" s="720"/>
    </row>
    <row r="44" spans="2:25" ht="19.5" customHeight="1" thickBot="1">
      <c r="B44" s="767"/>
      <c r="C44" s="718"/>
      <c r="D44" s="719"/>
      <c r="E44" s="720"/>
      <c r="F44" s="718"/>
      <c r="G44" s="719"/>
      <c r="H44" s="719"/>
      <c r="I44" s="719"/>
      <c r="J44" s="720"/>
      <c r="K44" s="718"/>
      <c r="L44" s="719"/>
      <c r="M44" s="719"/>
      <c r="N44" s="719"/>
      <c r="O44" s="720"/>
      <c r="P44" s="718"/>
      <c r="Q44" s="719"/>
      <c r="R44" s="719"/>
      <c r="S44" s="719"/>
      <c r="T44" s="720"/>
      <c r="U44" s="718"/>
      <c r="V44" s="719"/>
      <c r="W44" s="719"/>
      <c r="X44" s="719"/>
      <c r="Y44" s="720"/>
    </row>
    <row r="45" spans="2:25" ht="19.5" customHeight="1" thickBot="1" thickTop="1">
      <c r="B45" s="710" t="s">
        <v>140</v>
      </c>
      <c r="C45" s="711"/>
      <c r="D45" s="711"/>
      <c r="E45" s="712"/>
      <c r="F45" s="697"/>
      <c r="G45" s="698"/>
      <c r="H45" s="698"/>
      <c r="I45" s="698"/>
      <c r="J45" s="699"/>
      <c r="K45" s="697"/>
      <c r="L45" s="698"/>
      <c r="M45" s="698"/>
      <c r="N45" s="698"/>
      <c r="O45" s="699"/>
      <c r="P45" s="697"/>
      <c r="Q45" s="698"/>
      <c r="R45" s="698"/>
      <c r="S45" s="698"/>
      <c r="T45" s="699"/>
      <c r="U45" s="697"/>
      <c r="V45" s="698"/>
      <c r="W45" s="698"/>
      <c r="X45" s="698"/>
      <c r="Y45" s="699"/>
    </row>
    <row r="46" spans="2:25" ht="19.5" customHeight="1">
      <c r="B46" s="713" t="s">
        <v>482</v>
      </c>
      <c r="C46" s="714"/>
      <c r="D46" s="714"/>
      <c r="E46" s="715"/>
      <c r="F46" s="700">
        <v>291913</v>
      </c>
      <c r="G46" s="701"/>
      <c r="H46" s="701"/>
      <c r="I46" s="701"/>
      <c r="J46" s="702"/>
      <c r="K46" s="700">
        <v>536041</v>
      </c>
      <c r="L46" s="701"/>
      <c r="M46" s="701"/>
      <c r="N46" s="701"/>
      <c r="O46" s="702"/>
      <c r="P46" s="700"/>
      <c r="Q46" s="701"/>
      <c r="R46" s="701"/>
      <c r="S46" s="701"/>
      <c r="T46" s="702"/>
      <c r="U46" s="700">
        <v>827954</v>
      </c>
      <c r="V46" s="701"/>
      <c r="W46" s="701"/>
      <c r="X46" s="701"/>
      <c r="Y46" s="702"/>
    </row>
    <row r="47" spans="2:25" ht="1.5" customHeight="1">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2:25" ht="15" customHeight="1">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2:25" ht="14.25">
      <c r="B49" s="24" t="s">
        <v>294</v>
      </c>
      <c r="C49" s="24"/>
      <c r="D49" s="24"/>
      <c r="E49" s="24"/>
      <c r="F49" s="24"/>
      <c r="G49" s="24"/>
      <c r="H49" s="24"/>
      <c r="I49" s="24"/>
      <c r="J49" s="24"/>
      <c r="K49" s="24"/>
      <c r="L49" s="24"/>
      <c r="M49" s="24"/>
      <c r="N49" s="24"/>
      <c r="O49" s="24"/>
      <c r="P49" s="24"/>
      <c r="Q49" s="24"/>
      <c r="R49" s="24"/>
      <c r="S49" s="24"/>
      <c r="T49" s="24"/>
      <c r="U49" s="716" t="s">
        <v>171</v>
      </c>
      <c r="V49" s="716"/>
      <c r="W49" s="716"/>
      <c r="X49" s="716"/>
      <c r="Y49" s="716"/>
    </row>
    <row r="50" spans="2:25" ht="6" customHeight="1">
      <c r="B50" s="24"/>
      <c r="C50" s="24"/>
      <c r="D50" s="24"/>
      <c r="E50" s="24"/>
      <c r="F50" s="24"/>
      <c r="G50" s="24"/>
      <c r="H50" s="24"/>
      <c r="I50" s="24"/>
      <c r="J50" s="24"/>
      <c r="K50" s="24"/>
      <c r="L50" s="24"/>
      <c r="M50" s="24"/>
      <c r="N50" s="24"/>
      <c r="O50" s="24"/>
      <c r="P50" s="24"/>
      <c r="Q50" s="24"/>
      <c r="R50" s="24"/>
      <c r="S50" s="24"/>
      <c r="T50" s="24"/>
      <c r="U50" s="717"/>
      <c r="V50" s="717"/>
      <c r="W50" s="717"/>
      <c r="X50" s="717"/>
      <c r="Y50" s="717"/>
    </row>
    <row r="51" spans="2:25" ht="30" customHeight="1">
      <c r="B51" s="727" t="s">
        <v>277</v>
      </c>
      <c r="C51" s="728"/>
      <c r="D51" s="728"/>
      <c r="E51" s="729"/>
      <c r="F51" s="691" t="s">
        <v>62</v>
      </c>
      <c r="G51" s="692"/>
      <c r="H51" s="692"/>
      <c r="I51" s="692"/>
      <c r="J51" s="693"/>
      <c r="K51" s="691" t="s">
        <v>63</v>
      </c>
      <c r="L51" s="692"/>
      <c r="M51" s="692"/>
      <c r="N51" s="692"/>
      <c r="O51" s="693"/>
      <c r="P51" s="694" t="s">
        <v>64</v>
      </c>
      <c r="Q51" s="695"/>
      <c r="R51" s="695"/>
      <c r="S51" s="695"/>
      <c r="T51" s="696"/>
      <c r="U51" s="703" t="s">
        <v>278</v>
      </c>
      <c r="V51" s="703"/>
      <c r="W51" s="703"/>
      <c r="X51" s="703"/>
      <c r="Y51" s="703"/>
    </row>
    <row r="52" spans="2:25" ht="18" customHeight="1">
      <c r="B52" s="730" t="s">
        <v>279</v>
      </c>
      <c r="C52" s="718" t="s">
        <v>75</v>
      </c>
      <c r="D52" s="719"/>
      <c r="E52" s="720"/>
      <c r="F52" s="751">
        <v>163675</v>
      </c>
      <c r="G52" s="752"/>
      <c r="H52" s="752"/>
      <c r="I52" s="752"/>
      <c r="J52" s="753"/>
      <c r="K52" s="745">
        <v>367857</v>
      </c>
      <c r="L52" s="746"/>
      <c r="M52" s="746"/>
      <c r="N52" s="746"/>
      <c r="O52" s="747"/>
      <c r="P52" s="754">
        <v>84664</v>
      </c>
      <c r="Q52" s="755"/>
      <c r="R52" s="755"/>
      <c r="S52" s="755"/>
      <c r="T52" s="756"/>
      <c r="U52" s="745">
        <v>616196</v>
      </c>
      <c r="V52" s="746"/>
      <c r="W52" s="746"/>
      <c r="X52" s="746"/>
      <c r="Y52" s="747"/>
    </row>
    <row r="53" spans="2:25" ht="18" customHeight="1">
      <c r="B53" s="731"/>
      <c r="C53" s="718" t="s">
        <v>24</v>
      </c>
      <c r="D53" s="719"/>
      <c r="E53" s="720"/>
      <c r="F53" s="704">
        <v>20392</v>
      </c>
      <c r="G53" s="705"/>
      <c r="H53" s="705"/>
      <c r="I53" s="705"/>
      <c r="J53" s="706"/>
      <c r="K53" s="748">
        <v>26256</v>
      </c>
      <c r="L53" s="749"/>
      <c r="M53" s="749"/>
      <c r="N53" s="749"/>
      <c r="O53" s="750"/>
      <c r="P53" s="748">
        <v>56873</v>
      </c>
      <c r="Q53" s="749"/>
      <c r="R53" s="749"/>
      <c r="S53" s="749"/>
      <c r="T53" s="750"/>
      <c r="U53" s="748">
        <v>103521</v>
      </c>
      <c r="V53" s="749"/>
      <c r="W53" s="749"/>
      <c r="X53" s="749"/>
      <c r="Y53" s="750"/>
    </row>
    <row r="54" spans="2:25" ht="18" customHeight="1">
      <c r="B54" s="731"/>
      <c r="C54" s="718"/>
      <c r="D54" s="719"/>
      <c r="E54" s="720"/>
      <c r="F54" s="704"/>
      <c r="G54" s="705"/>
      <c r="H54" s="705"/>
      <c r="I54" s="705"/>
      <c r="J54" s="706"/>
      <c r="K54" s="748"/>
      <c r="L54" s="749"/>
      <c r="M54" s="749"/>
      <c r="N54" s="749"/>
      <c r="O54" s="750"/>
      <c r="P54" s="748"/>
      <c r="Q54" s="749"/>
      <c r="R54" s="749"/>
      <c r="S54" s="749"/>
      <c r="T54" s="750"/>
      <c r="U54" s="748"/>
      <c r="V54" s="749"/>
      <c r="W54" s="749"/>
      <c r="X54" s="749"/>
      <c r="Y54" s="750"/>
    </row>
    <row r="55" spans="2:25" ht="18" customHeight="1">
      <c r="B55" s="731"/>
      <c r="C55" s="718"/>
      <c r="D55" s="719"/>
      <c r="E55" s="720"/>
      <c r="F55" s="704"/>
      <c r="G55" s="705"/>
      <c r="H55" s="705"/>
      <c r="I55" s="705"/>
      <c r="J55" s="706"/>
      <c r="K55" s="748"/>
      <c r="L55" s="749"/>
      <c r="M55" s="749"/>
      <c r="N55" s="749"/>
      <c r="O55" s="750"/>
      <c r="P55" s="748"/>
      <c r="Q55" s="749"/>
      <c r="R55" s="749"/>
      <c r="S55" s="749"/>
      <c r="T55" s="750"/>
      <c r="U55" s="748"/>
      <c r="V55" s="749"/>
      <c r="W55" s="749"/>
      <c r="X55" s="749"/>
      <c r="Y55" s="750"/>
    </row>
    <row r="56" spans="2:25" ht="18" customHeight="1" thickBot="1">
      <c r="B56" s="732"/>
      <c r="C56" s="721"/>
      <c r="D56" s="722"/>
      <c r="E56" s="723"/>
      <c r="F56" s="739"/>
      <c r="G56" s="740"/>
      <c r="H56" s="740"/>
      <c r="I56" s="740"/>
      <c r="J56" s="741"/>
      <c r="K56" s="757"/>
      <c r="L56" s="758"/>
      <c r="M56" s="758"/>
      <c r="N56" s="758"/>
      <c r="O56" s="759"/>
      <c r="P56" s="757"/>
      <c r="Q56" s="758"/>
      <c r="R56" s="758"/>
      <c r="S56" s="758"/>
      <c r="T56" s="759"/>
      <c r="U56" s="757"/>
      <c r="V56" s="758"/>
      <c r="W56" s="758"/>
      <c r="X56" s="758"/>
      <c r="Y56" s="759"/>
    </row>
    <row r="57" spans="2:25" ht="19.5" customHeight="1" thickBot="1" thickTop="1">
      <c r="B57" s="724" t="s">
        <v>139</v>
      </c>
      <c r="C57" s="725"/>
      <c r="D57" s="725"/>
      <c r="E57" s="726"/>
      <c r="F57" s="760">
        <v>184067</v>
      </c>
      <c r="G57" s="761"/>
      <c r="H57" s="761"/>
      <c r="I57" s="761"/>
      <c r="J57" s="762"/>
      <c r="K57" s="763">
        <v>394113</v>
      </c>
      <c r="L57" s="764"/>
      <c r="M57" s="764"/>
      <c r="N57" s="764"/>
      <c r="O57" s="765"/>
      <c r="P57" s="763">
        <v>141537</v>
      </c>
      <c r="Q57" s="764"/>
      <c r="R57" s="764"/>
      <c r="S57" s="764"/>
      <c r="T57" s="765"/>
      <c r="U57" s="763">
        <v>719717</v>
      </c>
      <c r="V57" s="764"/>
      <c r="W57" s="764"/>
      <c r="X57" s="764"/>
      <c r="Y57" s="765"/>
    </row>
    <row r="58" spans="2:25" ht="19.5" customHeight="1">
      <c r="B58" s="768" t="s">
        <v>440</v>
      </c>
      <c r="C58" s="769"/>
      <c r="D58" s="770"/>
      <c r="E58" s="771"/>
      <c r="F58" s="769"/>
      <c r="G58" s="770"/>
      <c r="H58" s="770"/>
      <c r="I58" s="770"/>
      <c r="J58" s="771"/>
      <c r="K58" s="769"/>
      <c r="L58" s="770"/>
      <c r="M58" s="770"/>
      <c r="N58" s="770"/>
      <c r="O58" s="771"/>
      <c r="P58" s="769"/>
      <c r="Q58" s="770"/>
      <c r="R58" s="770"/>
      <c r="S58" s="770"/>
      <c r="T58" s="771"/>
      <c r="U58" s="769"/>
      <c r="V58" s="770"/>
      <c r="W58" s="770"/>
      <c r="X58" s="770"/>
      <c r="Y58" s="771"/>
    </row>
    <row r="59" spans="2:25" ht="19.5" customHeight="1">
      <c r="B59" s="766"/>
      <c r="C59" s="718"/>
      <c r="D59" s="719"/>
      <c r="E59" s="720"/>
      <c r="F59" s="718"/>
      <c r="G59" s="719"/>
      <c r="H59" s="719"/>
      <c r="I59" s="719"/>
      <c r="J59" s="720"/>
      <c r="K59" s="718"/>
      <c r="L59" s="719"/>
      <c r="M59" s="719"/>
      <c r="N59" s="719"/>
      <c r="O59" s="720"/>
      <c r="P59" s="718"/>
      <c r="Q59" s="719"/>
      <c r="R59" s="719"/>
      <c r="S59" s="719"/>
      <c r="T59" s="720"/>
      <c r="U59" s="718"/>
      <c r="V59" s="719"/>
      <c r="W59" s="719"/>
      <c r="X59" s="719"/>
      <c r="Y59" s="720"/>
    </row>
    <row r="60" spans="2:25" ht="19.5" customHeight="1">
      <c r="B60" s="766"/>
      <c r="C60" s="718"/>
      <c r="D60" s="719"/>
      <c r="E60" s="720"/>
      <c r="F60" s="718"/>
      <c r="G60" s="719"/>
      <c r="H60" s="719"/>
      <c r="I60" s="719"/>
      <c r="J60" s="720"/>
      <c r="K60" s="718"/>
      <c r="L60" s="719"/>
      <c r="M60" s="719"/>
      <c r="N60" s="719"/>
      <c r="O60" s="720"/>
      <c r="P60" s="718"/>
      <c r="Q60" s="719"/>
      <c r="R60" s="719"/>
      <c r="S60" s="719"/>
      <c r="T60" s="720"/>
      <c r="U60" s="718"/>
      <c r="V60" s="719"/>
      <c r="W60" s="719"/>
      <c r="X60" s="719"/>
      <c r="Y60" s="720"/>
    </row>
    <row r="61" spans="2:25" ht="19.5" customHeight="1" thickBot="1">
      <c r="B61" s="767"/>
      <c r="C61" s="718"/>
      <c r="D61" s="719"/>
      <c r="E61" s="720"/>
      <c r="F61" s="718"/>
      <c r="G61" s="719"/>
      <c r="H61" s="719"/>
      <c r="I61" s="719"/>
      <c r="J61" s="720"/>
      <c r="K61" s="718"/>
      <c r="L61" s="719"/>
      <c r="M61" s="719"/>
      <c r="N61" s="719"/>
      <c r="O61" s="720"/>
      <c r="P61" s="718"/>
      <c r="Q61" s="719"/>
      <c r="R61" s="719"/>
      <c r="S61" s="719"/>
      <c r="T61" s="720"/>
      <c r="U61" s="718"/>
      <c r="V61" s="719"/>
      <c r="W61" s="719"/>
      <c r="X61" s="719"/>
      <c r="Y61" s="720"/>
    </row>
    <row r="62" spans="2:25" ht="19.5" customHeight="1" thickBot="1" thickTop="1">
      <c r="B62" s="710" t="s">
        <v>140</v>
      </c>
      <c r="C62" s="711"/>
      <c r="D62" s="711"/>
      <c r="E62" s="712"/>
      <c r="F62" s="697"/>
      <c r="G62" s="698"/>
      <c r="H62" s="698"/>
      <c r="I62" s="698"/>
      <c r="J62" s="699"/>
      <c r="K62" s="697"/>
      <c r="L62" s="698"/>
      <c r="M62" s="698"/>
      <c r="N62" s="698"/>
      <c r="O62" s="699"/>
      <c r="P62" s="697"/>
      <c r="Q62" s="698"/>
      <c r="R62" s="698"/>
      <c r="S62" s="698"/>
      <c r="T62" s="699"/>
      <c r="U62" s="697"/>
      <c r="V62" s="698"/>
      <c r="W62" s="698"/>
      <c r="X62" s="698"/>
      <c r="Y62" s="699"/>
    </row>
    <row r="63" spans="2:25" ht="19.5" customHeight="1">
      <c r="B63" s="713" t="s">
        <v>482</v>
      </c>
      <c r="C63" s="714"/>
      <c r="D63" s="714"/>
      <c r="E63" s="715"/>
      <c r="F63" s="707">
        <v>184067</v>
      </c>
      <c r="G63" s="708"/>
      <c r="H63" s="708"/>
      <c r="I63" s="708"/>
      <c r="J63" s="709"/>
      <c r="K63" s="707">
        <v>394113</v>
      </c>
      <c r="L63" s="708"/>
      <c r="M63" s="708"/>
      <c r="N63" s="708"/>
      <c r="O63" s="709"/>
      <c r="P63" s="707">
        <v>141537</v>
      </c>
      <c r="Q63" s="708"/>
      <c r="R63" s="708"/>
      <c r="S63" s="708"/>
      <c r="T63" s="709"/>
      <c r="U63" s="707">
        <v>719717</v>
      </c>
      <c r="V63" s="708"/>
      <c r="W63" s="708"/>
      <c r="X63" s="708"/>
      <c r="Y63" s="709"/>
    </row>
    <row r="64" spans="2:25" ht="1.5" customHeight="1">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2:25" ht="14.25" customHeight="1">
      <c r="B65" s="25" t="s">
        <v>438</v>
      </c>
      <c r="C65" s="24"/>
      <c r="D65" s="24"/>
      <c r="E65" s="24"/>
      <c r="F65" s="24"/>
      <c r="G65" s="24"/>
      <c r="H65" s="24"/>
      <c r="I65" s="24"/>
      <c r="J65" s="24"/>
      <c r="K65" s="24"/>
      <c r="L65" s="24"/>
      <c r="M65" s="24"/>
      <c r="N65" s="24"/>
      <c r="O65" s="24"/>
      <c r="P65" s="24"/>
      <c r="Q65" s="24"/>
      <c r="R65" s="24"/>
      <c r="S65" s="24"/>
      <c r="T65" s="24"/>
      <c r="U65" s="24"/>
      <c r="V65" s="24"/>
      <c r="W65" s="24"/>
      <c r="X65" s="24"/>
      <c r="Y65" s="24"/>
    </row>
    <row r="66" spans="2:25" ht="14.25" customHeight="1">
      <c r="B66" s="25" t="s">
        <v>439</v>
      </c>
      <c r="C66" s="24"/>
      <c r="D66" s="24"/>
      <c r="E66" s="24"/>
      <c r="F66" s="24"/>
      <c r="G66" s="24"/>
      <c r="H66" s="24"/>
      <c r="I66" s="24"/>
      <c r="J66" s="24"/>
      <c r="K66" s="24"/>
      <c r="L66" s="24"/>
      <c r="M66" s="24"/>
      <c r="N66" s="24"/>
      <c r="O66" s="24"/>
      <c r="P66" s="24"/>
      <c r="Q66" s="24"/>
      <c r="R66" s="24"/>
      <c r="S66" s="24"/>
      <c r="T66" s="24"/>
      <c r="U66" s="24"/>
      <c r="V66" s="24"/>
      <c r="W66" s="24"/>
      <c r="X66" s="24"/>
      <c r="Y66" s="24"/>
    </row>
  </sheetData>
  <mergeCells count="232">
    <mergeCell ref="P60:T60"/>
    <mergeCell ref="U60:Y60"/>
    <mergeCell ref="U61:Y61"/>
    <mergeCell ref="C61:E61"/>
    <mergeCell ref="F61:J61"/>
    <mergeCell ref="K61:O61"/>
    <mergeCell ref="P61:T61"/>
    <mergeCell ref="P58:T58"/>
    <mergeCell ref="U58:Y58"/>
    <mergeCell ref="C59:E59"/>
    <mergeCell ref="F59:J59"/>
    <mergeCell ref="K59:O59"/>
    <mergeCell ref="P59:T59"/>
    <mergeCell ref="U59:Y59"/>
    <mergeCell ref="B58:B61"/>
    <mergeCell ref="C58:E58"/>
    <mergeCell ref="F58:J58"/>
    <mergeCell ref="K58:O58"/>
    <mergeCell ref="C60:E60"/>
    <mergeCell ref="F60:J60"/>
    <mergeCell ref="K60:O60"/>
    <mergeCell ref="F44:J44"/>
    <mergeCell ref="K44:O44"/>
    <mergeCell ref="P44:T44"/>
    <mergeCell ref="U44:Y44"/>
    <mergeCell ref="K42:O42"/>
    <mergeCell ref="P42:T42"/>
    <mergeCell ref="U42:Y42"/>
    <mergeCell ref="C43:E43"/>
    <mergeCell ref="F43:J43"/>
    <mergeCell ref="K43:O43"/>
    <mergeCell ref="P43:T43"/>
    <mergeCell ref="U43:Y43"/>
    <mergeCell ref="P25:T25"/>
    <mergeCell ref="U25:Y25"/>
    <mergeCell ref="B41:B44"/>
    <mergeCell ref="C41:E41"/>
    <mergeCell ref="F41:J41"/>
    <mergeCell ref="K41:O41"/>
    <mergeCell ref="P41:T41"/>
    <mergeCell ref="U41:Y41"/>
    <mergeCell ref="C42:E42"/>
    <mergeCell ref="F42:J42"/>
    <mergeCell ref="F25:J25"/>
    <mergeCell ref="K25:O25"/>
    <mergeCell ref="C27:E27"/>
    <mergeCell ref="F27:J27"/>
    <mergeCell ref="K27:O27"/>
    <mergeCell ref="F26:J26"/>
    <mergeCell ref="K26:O26"/>
    <mergeCell ref="P26:T26"/>
    <mergeCell ref="U27:Y27"/>
    <mergeCell ref="P27:T27"/>
    <mergeCell ref="U26:Y26"/>
    <mergeCell ref="F24:J24"/>
    <mergeCell ref="K24:O24"/>
    <mergeCell ref="P24:T24"/>
    <mergeCell ref="U24:Y24"/>
    <mergeCell ref="C37:E37"/>
    <mergeCell ref="C54:E54"/>
    <mergeCell ref="C55:E55"/>
    <mergeCell ref="C56:E56"/>
    <mergeCell ref="C39:E39"/>
    <mergeCell ref="B40:E40"/>
    <mergeCell ref="B51:E51"/>
    <mergeCell ref="C52:E52"/>
    <mergeCell ref="B52:B56"/>
    <mergeCell ref="C53:E53"/>
    <mergeCell ref="B17:E17"/>
    <mergeCell ref="B57:E57"/>
    <mergeCell ref="C26:E26"/>
    <mergeCell ref="B24:B27"/>
    <mergeCell ref="C25:E25"/>
    <mergeCell ref="C44:E44"/>
    <mergeCell ref="C38:E38"/>
    <mergeCell ref="B35:B39"/>
    <mergeCell ref="C35:E35"/>
    <mergeCell ref="C36:E36"/>
    <mergeCell ref="F57:J57"/>
    <mergeCell ref="K57:O57"/>
    <mergeCell ref="P57:T57"/>
    <mergeCell ref="U57:Y57"/>
    <mergeCell ref="F56:J56"/>
    <mergeCell ref="K56:O56"/>
    <mergeCell ref="P56:T56"/>
    <mergeCell ref="U56:Y56"/>
    <mergeCell ref="F55:J55"/>
    <mergeCell ref="K55:O55"/>
    <mergeCell ref="P55:T55"/>
    <mergeCell ref="U55:Y55"/>
    <mergeCell ref="F54:J54"/>
    <mergeCell ref="K54:O54"/>
    <mergeCell ref="P54:T54"/>
    <mergeCell ref="U54:Y54"/>
    <mergeCell ref="U52:Y52"/>
    <mergeCell ref="F53:J53"/>
    <mergeCell ref="K53:O53"/>
    <mergeCell ref="P53:T53"/>
    <mergeCell ref="U53:Y53"/>
    <mergeCell ref="F52:J52"/>
    <mergeCell ref="K52:O52"/>
    <mergeCell ref="P52:T52"/>
    <mergeCell ref="F40:J40"/>
    <mergeCell ref="K40:O40"/>
    <mergeCell ref="P40:T40"/>
    <mergeCell ref="U40:Y40"/>
    <mergeCell ref="F39:J39"/>
    <mergeCell ref="K39:O39"/>
    <mergeCell ref="P39:T39"/>
    <mergeCell ref="U39:Y39"/>
    <mergeCell ref="F38:J38"/>
    <mergeCell ref="K38:O38"/>
    <mergeCell ref="P38:T38"/>
    <mergeCell ref="U38:Y38"/>
    <mergeCell ref="F37:J37"/>
    <mergeCell ref="K37:O37"/>
    <mergeCell ref="P37:T37"/>
    <mergeCell ref="U37:Y37"/>
    <mergeCell ref="F36:J36"/>
    <mergeCell ref="K36:O36"/>
    <mergeCell ref="P36:T36"/>
    <mergeCell ref="U36:Y36"/>
    <mergeCell ref="F35:J35"/>
    <mergeCell ref="K35:O35"/>
    <mergeCell ref="P35:T35"/>
    <mergeCell ref="U35:Y35"/>
    <mergeCell ref="U32:Y33"/>
    <mergeCell ref="F34:J34"/>
    <mergeCell ref="K34:O34"/>
    <mergeCell ref="P34:T34"/>
    <mergeCell ref="U34:Y34"/>
    <mergeCell ref="P23:T23"/>
    <mergeCell ref="U18:Y18"/>
    <mergeCell ref="U19:Y19"/>
    <mergeCell ref="U20:Y20"/>
    <mergeCell ref="U21:Y21"/>
    <mergeCell ref="U22:Y22"/>
    <mergeCell ref="U23:Y23"/>
    <mergeCell ref="P18:T18"/>
    <mergeCell ref="P19:T19"/>
    <mergeCell ref="F22:J22"/>
    <mergeCell ref="P21:T21"/>
    <mergeCell ref="P22:T22"/>
    <mergeCell ref="P20:T20"/>
    <mergeCell ref="F23:J23"/>
    <mergeCell ref="K18:O18"/>
    <mergeCell ref="K19:O19"/>
    <mergeCell ref="K20:O20"/>
    <mergeCell ref="K21:O21"/>
    <mergeCell ref="K22:O22"/>
    <mergeCell ref="K23:O23"/>
    <mergeCell ref="F19:J19"/>
    <mergeCell ref="F20:J20"/>
    <mergeCell ref="F21:J21"/>
    <mergeCell ref="U15:Y16"/>
    <mergeCell ref="F17:J17"/>
    <mergeCell ref="K17:O17"/>
    <mergeCell ref="P17:T17"/>
    <mergeCell ref="C21:E21"/>
    <mergeCell ref="C22:E22"/>
    <mergeCell ref="B23:E23"/>
    <mergeCell ref="B34:E34"/>
    <mergeCell ref="B18:B22"/>
    <mergeCell ref="C20:E20"/>
    <mergeCell ref="C24:E24"/>
    <mergeCell ref="B28:E28"/>
    <mergeCell ref="C18:E18"/>
    <mergeCell ref="C19:E19"/>
    <mergeCell ref="U49:Y50"/>
    <mergeCell ref="F51:J51"/>
    <mergeCell ref="K51:O51"/>
    <mergeCell ref="P51:T51"/>
    <mergeCell ref="U51:Y51"/>
    <mergeCell ref="F28:J28"/>
    <mergeCell ref="K28:O28"/>
    <mergeCell ref="P28:T28"/>
    <mergeCell ref="B29:E29"/>
    <mergeCell ref="F29:J29"/>
    <mergeCell ref="K29:O29"/>
    <mergeCell ref="P29:T29"/>
    <mergeCell ref="B45:E45"/>
    <mergeCell ref="F45:J45"/>
    <mergeCell ref="K45:O45"/>
    <mergeCell ref="P45:T45"/>
    <mergeCell ref="B46:E46"/>
    <mergeCell ref="F46:J46"/>
    <mergeCell ref="K46:O46"/>
    <mergeCell ref="P46:T46"/>
    <mergeCell ref="U63:Y63"/>
    <mergeCell ref="B62:E62"/>
    <mergeCell ref="F62:J62"/>
    <mergeCell ref="K62:O62"/>
    <mergeCell ref="P62:T62"/>
    <mergeCell ref="B63:E63"/>
    <mergeCell ref="F63:J63"/>
    <mergeCell ref="K63:O63"/>
    <mergeCell ref="P63:T63"/>
    <mergeCell ref="F4:J4"/>
    <mergeCell ref="K4:O4"/>
    <mergeCell ref="P4:T4"/>
    <mergeCell ref="U62:Y62"/>
    <mergeCell ref="U45:Y45"/>
    <mergeCell ref="U46:Y46"/>
    <mergeCell ref="U28:Y28"/>
    <mergeCell ref="U29:Y29"/>
    <mergeCell ref="U17:Y17"/>
    <mergeCell ref="F18:J18"/>
    <mergeCell ref="B5:C6"/>
    <mergeCell ref="F5:J5"/>
    <mergeCell ref="K5:O5"/>
    <mergeCell ref="P5:T5"/>
    <mergeCell ref="D5:E5"/>
    <mergeCell ref="D8:E8"/>
    <mergeCell ref="U5:Y5"/>
    <mergeCell ref="F6:J6"/>
    <mergeCell ref="K6:O6"/>
    <mergeCell ref="P6:T6"/>
    <mergeCell ref="U6:Y6"/>
    <mergeCell ref="F7:J7"/>
    <mergeCell ref="K7:O7"/>
    <mergeCell ref="P7:T7"/>
    <mergeCell ref="D7:E7"/>
    <mergeCell ref="U2:Y3"/>
    <mergeCell ref="U4:Y4"/>
    <mergeCell ref="B4:E4"/>
    <mergeCell ref="U8:Y8"/>
    <mergeCell ref="B8:C8"/>
    <mergeCell ref="F8:J8"/>
    <mergeCell ref="K8:O8"/>
    <mergeCell ref="P8:T8"/>
    <mergeCell ref="U7:Y7"/>
    <mergeCell ref="B7:C7"/>
  </mergeCells>
  <printOptions horizontalCentered="1"/>
  <pageMargins left="0.1968503937007874" right="0.1968503937007874" top="0.39" bottom="0.1968503937007874" header="0.1968503937007874" footer="0.196850393700787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indexed="11"/>
  </sheetPr>
  <dimension ref="B2:D28"/>
  <sheetViews>
    <sheetView workbookViewId="0" topLeftCell="A1">
      <selection activeCell="B5" sqref="B5"/>
    </sheetView>
  </sheetViews>
  <sheetFormatPr defaultColWidth="8.796875" defaultRowHeight="15"/>
  <cols>
    <col min="1" max="1" width="9" style="13" customWidth="1"/>
    <col min="2" max="2" width="16.59765625" style="13" customWidth="1"/>
    <col min="3" max="3" width="12.59765625" style="13" customWidth="1"/>
    <col min="4" max="4" width="52.59765625" style="13" customWidth="1"/>
    <col min="5" max="16384" width="9" style="13" customWidth="1"/>
  </cols>
  <sheetData>
    <row r="2" spans="2:3" ht="14.25">
      <c r="B2" s="14" t="s">
        <v>296</v>
      </c>
      <c r="C2" s="14"/>
    </row>
    <row r="3" ht="3.75" customHeight="1"/>
    <row r="4" spans="2:4" ht="19.5" customHeight="1">
      <c r="B4" s="16" t="s">
        <v>268</v>
      </c>
      <c r="C4" s="776" t="s">
        <v>276</v>
      </c>
      <c r="D4" s="777"/>
    </row>
    <row r="5" spans="2:4" ht="119.25" customHeight="1">
      <c r="B5" s="17" t="s">
        <v>274</v>
      </c>
      <c r="C5" s="778" t="s">
        <v>148</v>
      </c>
      <c r="D5" s="779"/>
    </row>
    <row r="6" spans="2:4" ht="24" customHeight="1">
      <c r="B6" s="772" t="s">
        <v>297</v>
      </c>
      <c r="C6" s="207" t="s">
        <v>488</v>
      </c>
      <c r="D6" s="208"/>
    </row>
    <row r="7" spans="2:4" ht="63" customHeight="1">
      <c r="B7" s="773"/>
      <c r="C7" s="786" t="s">
        <v>206</v>
      </c>
      <c r="D7" s="787"/>
    </row>
    <row r="8" spans="2:4" ht="24" customHeight="1">
      <c r="B8" s="774"/>
      <c r="C8" s="207" t="s">
        <v>489</v>
      </c>
      <c r="D8" s="208"/>
    </row>
    <row r="9" spans="2:4" ht="61.5" customHeight="1">
      <c r="B9" s="774"/>
      <c r="C9" s="782" t="s">
        <v>239</v>
      </c>
      <c r="D9" s="783"/>
    </row>
    <row r="10" spans="2:4" ht="24" customHeight="1">
      <c r="B10" s="774"/>
      <c r="C10" s="207" t="s">
        <v>490</v>
      </c>
      <c r="D10" s="208"/>
    </row>
    <row r="11" spans="2:4" ht="45" customHeight="1">
      <c r="B11" s="774"/>
      <c r="C11" s="784" t="s">
        <v>147</v>
      </c>
      <c r="D11" s="785"/>
    </row>
    <row r="12" spans="2:4" ht="24" customHeight="1">
      <c r="B12" s="774"/>
      <c r="C12" s="207" t="s">
        <v>491</v>
      </c>
      <c r="D12" s="208"/>
    </row>
    <row r="13" spans="2:4" ht="45" customHeight="1">
      <c r="B13" s="774"/>
      <c r="C13" s="782"/>
      <c r="D13" s="783"/>
    </row>
    <row r="14" spans="2:4" ht="24" customHeight="1">
      <c r="B14" s="774"/>
      <c r="C14" s="207" t="s">
        <v>492</v>
      </c>
      <c r="D14" s="208"/>
    </row>
    <row r="15" spans="2:4" ht="45" customHeight="1">
      <c r="B15" s="775"/>
      <c r="C15" s="780"/>
      <c r="D15" s="781"/>
    </row>
    <row r="16" spans="2:4" ht="76.5" customHeight="1">
      <c r="B16" s="17" t="s">
        <v>275</v>
      </c>
      <c r="C16" s="778"/>
      <c r="D16" s="779"/>
    </row>
    <row r="17" ht="3.75" customHeight="1"/>
    <row r="18" spans="2:3" ht="18" customHeight="1">
      <c r="B18" s="15" t="s">
        <v>298</v>
      </c>
      <c r="C18" s="15"/>
    </row>
    <row r="19" spans="2:3" ht="18" customHeight="1">
      <c r="B19" s="15" t="s">
        <v>311</v>
      </c>
      <c r="C19" s="15"/>
    </row>
    <row r="20" spans="2:3" ht="3.75" customHeight="1">
      <c r="B20" s="15"/>
      <c r="C20" s="15"/>
    </row>
    <row r="21" spans="2:3" ht="18" customHeight="1">
      <c r="B21" s="15" t="s">
        <v>234</v>
      </c>
      <c r="C21" s="15"/>
    </row>
    <row r="22" spans="2:3" ht="18" customHeight="1">
      <c r="B22" s="15" t="s">
        <v>243</v>
      </c>
      <c r="C22" s="15"/>
    </row>
    <row r="23" spans="2:3" ht="18" customHeight="1">
      <c r="B23" s="15" t="s">
        <v>244</v>
      </c>
      <c r="C23" s="15"/>
    </row>
    <row r="24" spans="2:3" ht="18" customHeight="1">
      <c r="B24" s="15" t="s">
        <v>242</v>
      </c>
      <c r="C24" s="15"/>
    </row>
    <row r="25" spans="2:3" ht="3.75" customHeight="1">
      <c r="B25" s="15"/>
      <c r="C25" s="15"/>
    </row>
    <row r="26" spans="2:3" ht="18" customHeight="1">
      <c r="B26" s="15" t="s">
        <v>312</v>
      </c>
      <c r="C26" s="15"/>
    </row>
    <row r="27" spans="2:3" ht="18" customHeight="1">
      <c r="B27" s="15" t="s">
        <v>313</v>
      </c>
      <c r="C27" s="15"/>
    </row>
    <row r="28" ht="14.25">
      <c r="B28" s="15" t="s">
        <v>181</v>
      </c>
    </row>
  </sheetData>
  <mergeCells count="9">
    <mergeCell ref="B6:B15"/>
    <mergeCell ref="C4:D4"/>
    <mergeCell ref="C5:D5"/>
    <mergeCell ref="C16:D16"/>
    <mergeCell ref="C15:D15"/>
    <mergeCell ref="C13:D13"/>
    <mergeCell ref="C11:D11"/>
    <mergeCell ref="C9:D9"/>
    <mergeCell ref="C7:D7"/>
  </mergeCells>
  <printOptions horizontalCentered="1"/>
  <pageMargins left="0.7874015748031497" right="0.5905511811023623" top="0.7874015748031497" bottom="0.47" header="0.511811023622047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T77"/>
  <sheetViews>
    <sheetView zoomScale="75" zoomScaleNormal="75" workbookViewId="0" topLeftCell="A1">
      <selection activeCell="T79" sqref="T79"/>
    </sheetView>
  </sheetViews>
  <sheetFormatPr defaultColWidth="8.796875" defaultRowHeight="15"/>
  <cols>
    <col min="1" max="2" width="3.3984375" style="78" customWidth="1"/>
    <col min="3" max="3" width="5.09765625" style="31" customWidth="1"/>
    <col min="4" max="4" width="1.59765625" style="31" customWidth="1"/>
    <col min="5" max="5" width="5.8984375" style="31" customWidth="1"/>
    <col min="6" max="6" width="6.3984375" style="31" customWidth="1"/>
    <col min="7" max="7" width="4.8984375" style="31" customWidth="1"/>
    <col min="8" max="8" width="7.3984375" style="31" customWidth="1"/>
    <col min="9" max="9" width="8.09765625" style="31" customWidth="1"/>
    <col min="10" max="10" width="4" style="32" customWidth="1"/>
    <col min="11" max="20" width="10.59765625" style="31" customWidth="1"/>
    <col min="21" max="16384" width="9" style="31" customWidth="1"/>
  </cols>
  <sheetData>
    <row r="1" ht="18" customHeight="1">
      <c r="A1" s="115" t="s">
        <v>435</v>
      </c>
    </row>
    <row r="2" spans="1:7" ht="21" customHeight="1">
      <c r="A2" s="30" t="s">
        <v>366</v>
      </c>
      <c r="B2" s="30"/>
      <c r="C2" s="30"/>
      <c r="D2" s="30"/>
      <c r="E2" s="30"/>
      <c r="F2" s="30"/>
      <c r="G2" s="30"/>
    </row>
    <row r="3" spans="1:20" ht="16.5" customHeight="1" thickBot="1">
      <c r="A3" s="79"/>
      <c r="B3" s="79"/>
      <c r="C3" s="79"/>
      <c r="D3" s="79"/>
      <c r="E3" s="79"/>
      <c r="F3" s="79"/>
      <c r="G3" s="79"/>
      <c r="T3" s="154" t="s">
        <v>172</v>
      </c>
    </row>
    <row r="4" spans="1:20" s="33" customFormat="1" ht="16.5" customHeight="1" thickTop="1">
      <c r="A4" s="143"/>
      <c r="B4" s="144"/>
      <c r="C4" s="117"/>
      <c r="D4" s="117"/>
      <c r="E4" s="117"/>
      <c r="F4" s="117"/>
      <c r="G4" s="117"/>
      <c r="H4" s="117"/>
      <c r="I4" s="118" t="s">
        <v>316</v>
      </c>
      <c r="J4" s="119"/>
      <c r="K4" s="120" t="s">
        <v>81</v>
      </c>
      <c r="L4" s="120" t="s">
        <v>82</v>
      </c>
      <c r="M4" s="120" t="s">
        <v>83</v>
      </c>
      <c r="N4" s="120" t="s">
        <v>84</v>
      </c>
      <c r="O4" s="121" t="s">
        <v>85</v>
      </c>
      <c r="P4" s="122" t="s">
        <v>76</v>
      </c>
      <c r="Q4" s="123" t="s">
        <v>77</v>
      </c>
      <c r="R4" s="123" t="s">
        <v>78</v>
      </c>
      <c r="S4" s="123" t="s">
        <v>79</v>
      </c>
      <c r="T4" s="124" t="s">
        <v>80</v>
      </c>
    </row>
    <row r="5" spans="1:20" s="33" customFormat="1" ht="16.5" customHeight="1">
      <c r="A5" s="145"/>
      <c r="B5" s="146"/>
      <c r="C5" s="126"/>
      <c r="D5" s="126"/>
      <c r="E5" s="126"/>
      <c r="F5" s="126"/>
      <c r="G5" s="126"/>
      <c r="H5" s="126"/>
      <c r="I5" s="127"/>
      <c r="J5" s="128"/>
      <c r="K5" s="129" t="s">
        <v>317</v>
      </c>
      <c r="L5" s="129" t="s">
        <v>318</v>
      </c>
      <c r="M5" s="129" t="s">
        <v>319</v>
      </c>
      <c r="N5" s="129" t="s">
        <v>320</v>
      </c>
      <c r="O5" s="130" t="s">
        <v>321</v>
      </c>
      <c r="P5" s="131" t="s">
        <v>322</v>
      </c>
      <c r="Q5" s="129" t="s">
        <v>323</v>
      </c>
      <c r="R5" s="129" t="s">
        <v>324</v>
      </c>
      <c r="S5" s="129" t="s">
        <v>325</v>
      </c>
      <c r="T5" s="132" t="s">
        <v>326</v>
      </c>
    </row>
    <row r="6" spans="1:20" s="33" customFormat="1" ht="16.5" customHeight="1">
      <c r="A6" s="147"/>
      <c r="B6" s="148"/>
      <c r="C6" s="134" t="s">
        <v>367</v>
      </c>
      <c r="D6" s="134"/>
      <c r="E6" s="134" t="s">
        <v>368</v>
      </c>
      <c r="F6" s="134"/>
      <c r="G6" s="134"/>
      <c r="H6" s="134"/>
      <c r="I6" s="134"/>
      <c r="J6" s="135"/>
      <c r="K6" s="136" t="s">
        <v>327</v>
      </c>
      <c r="L6" s="136" t="s">
        <v>327</v>
      </c>
      <c r="M6" s="136" t="s">
        <v>327</v>
      </c>
      <c r="N6" s="136" t="s">
        <v>327</v>
      </c>
      <c r="O6" s="137" t="s">
        <v>328</v>
      </c>
      <c r="P6" s="138"/>
      <c r="Q6" s="139"/>
      <c r="R6" s="139"/>
      <c r="S6" s="139"/>
      <c r="T6" s="140"/>
    </row>
    <row r="7" spans="1:20" s="33" customFormat="1" ht="18" customHeight="1">
      <c r="A7" s="828" t="s">
        <v>369</v>
      </c>
      <c r="B7" s="833" t="s">
        <v>329</v>
      </c>
      <c r="C7" s="86" t="s">
        <v>248</v>
      </c>
      <c r="D7" s="863" t="s">
        <v>370</v>
      </c>
      <c r="E7" s="821"/>
      <c r="F7" s="821"/>
      <c r="G7" s="821"/>
      <c r="H7" s="821"/>
      <c r="I7" s="821"/>
      <c r="J7" s="34" t="s">
        <v>371</v>
      </c>
      <c r="K7" s="333">
        <v>1399</v>
      </c>
      <c r="L7" s="333">
        <v>1419</v>
      </c>
      <c r="M7" s="334">
        <v>1564</v>
      </c>
      <c r="N7" s="334">
        <v>1782</v>
      </c>
      <c r="O7" s="335">
        <v>1826</v>
      </c>
      <c r="P7" s="336">
        <v>1844</v>
      </c>
      <c r="Q7" s="334">
        <v>1899</v>
      </c>
      <c r="R7" s="334">
        <v>1910</v>
      </c>
      <c r="S7" s="334">
        <v>1924</v>
      </c>
      <c r="T7" s="337">
        <v>2052</v>
      </c>
    </row>
    <row r="8" spans="1:20" s="40" customFormat="1" ht="18" customHeight="1">
      <c r="A8" s="829"/>
      <c r="B8" s="833"/>
      <c r="C8" s="80" t="s">
        <v>372</v>
      </c>
      <c r="D8" s="70"/>
      <c r="E8" s="834" t="s">
        <v>330</v>
      </c>
      <c r="F8" s="834"/>
      <c r="G8" s="834"/>
      <c r="H8" s="834"/>
      <c r="I8" s="824"/>
      <c r="J8" s="34" t="s">
        <v>373</v>
      </c>
      <c r="K8" s="35">
        <v>1278</v>
      </c>
      <c r="L8" s="35">
        <v>1238</v>
      </c>
      <c r="M8" s="35">
        <v>1460</v>
      </c>
      <c r="N8" s="35">
        <v>1682</v>
      </c>
      <c r="O8" s="36">
        <v>1731</v>
      </c>
      <c r="P8" s="37">
        <v>1744</v>
      </c>
      <c r="Q8" s="35">
        <v>1801</v>
      </c>
      <c r="R8" s="35">
        <v>1815</v>
      </c>
      <c r="S8" s="35">
        <v>1829</v>
      </c>
      <c r="T8" s="38">
        <v>1962</v>
      </c>
    </row>
    <row r="9" spans="1:20" s="40" customFormat="1" ht="18" customHeight="1">
      <c r="A9" s="829"/>
      <c r="B9" s="833"/>
      <c r="C9" s="81"/>
      <c r="D9" s="41"/>
      <c r="E9" s="82" t="s">
        <v>374</v>
      </c>
      <c r="F9" s="834" t="s">
        <v>332</v>
      </c>
      <c r="G9" s="834"/>
      <c r="H9" s="834"/>
      <c r="I9" s="834"/>
      <c r="J9" s="39"/>
      <c r="K9" s="35">
        <v>1278</v>
      </c>
      <c r="L9" s="35">
        <v>1238</v>
      </c>
      <c r="M9" s="35">
        <v>1444</v>
      </c>
      <c r="N9" s="35">
        <v>1660</v>
      </c>
      <c r="O9" s="36">
        <v>1706</v>
      </c>
      <c r="P9" s="37">
        <f>O9*1.007</f>
        <v>1717.9419999999998</v>
      </c>
      <c r="Q9" s="35">
        <f>P9*1.025*1.007</f>
        <v>1773.2167838499995</v>
      </c>
      <c r="R9" s="35">
        <f>Q9*1.007</f>
        <v>1785.6293013369493</v>
      </c>
      <c r="S9" s="35">
        <f>R9*1.007</f>
        <v>1798.1287064463077</v>
      </c>
      <c r="T9" s="38">
        <f>S9*1.05*1.015*1.007</f>
        <v>1929.7701585774182</v>
      </c>
    </row>
    <row r="10" spans="1:20" s="40" customFormat="1" ht="18" customHeight="1">
      <c r="A10" s="829"/>
      <c r="B10" s="833"/>
      <c r="C10" s="81"/>
      <c r="D10" s="41"/>
      <c r="E10" s="82" t="s">
        <v>375</v>
      </c>
      <c r="F10" s="834" t="s">
        <v>333</v>
      </c>
      <c r="G10" s="834"/>
      <c r="H10" s="834"/>
      <c r="I10" s="824"/>
      <c r="J10" s="34" t="s">
        <v>376</v>
      </c>
      <c r="K10" s="35"/>
      <c r="L10" s="35"/>
      <c r="M10" s="35"/>
      <c r="N10" s="35"/>
      <c r="O10" s="36"/>
      <c r="P10" s="37"/>
      <c r="Q10" s="35"/>
      <c r="R10" s="35"/>
      <c r="S10" s="35"/>
      <c r="T10" s="38"/>
    </row>
    <row r="11" spans="1:20" s="40" customFormat="1" ht="18" customHeight="1">
      <c r="A11" s="829"/>
      <c r="B11" s="833"/>
      <c r="C11" s="81"/>
      <c r="D11" s="41"/>
      <c r="E11" s="82" t="s">
        <v>377</v>
      </c>
      <c r="F11" s="834" t="s">
        <v>334</v>
      </c>
      <c r="G11" s="834"/>
      <c r="H11" s="834"/>
      <c r="I11" s="834"/>
      <c r="J11" s="39"/>
      <c r="K11" s="35"/>
      <c r="L11" s="35"/>
      <c r="M11" s="467" t="s">
        <v>25</v>
      </c>
      <c r="N11" s="467" t="s">
        <v>26</v>
      </c>
      <c r="O11" s="468" t="s">
        <v>27</v>
      </c>
      <c r="P11" s="469" t="s">
        <v>28</v>
      </c>
      <c r="Q11" s="467" t="s">
        <v>29</v>
      </c>
      <c r="R11" s="467" t="s">
        <v>30</v>
      </c>
      <c r="S11" s="467" t="s">
        <v>31</v>
      </c>
      <c r="T11" s="470" t="s">
        <v>32</v>
      </c>
    </row>
    <row r="12" spans="1:20" s="40" customFormat="1" ht="18" customHeight="1">
      <c r="A12" s="829"/>
      <c r="B12" s="833"/>
      <c r="C12" s="80" t="s">
        <v>378</v>
      </c>
      <c r="D12" s="70"/>
      <c r="E12" s="834" t="s">
        <v>335</v>
      </c>
      <c r="F12" s="834"/>
      <c r="G12" s="834"/>
      <c r="H12" s="834"/>
      <c r="I12" s="834"/>
      <c r="J12" s="39"/>
      <c r="K12" s="35">
        <v>121</v>
      </c>
      <c r="L12" s="35">
        <v>181</v>
      </c>
      <c r="M12" s="35">
        <v>104</v>
      </c>
      <c r="N12" s="35">
        <v>100</v>
      </c>
      <c r="O12" s="36">
        <v>95</v>
      </c>
      <c r="P12" s="37">
        <f>SUM(P13:P14)</f>
        <v>100</v>
      </c>
      <c r="Q12" s="35">
        <f>SUM(Q13:Q14)</f>
        <v>98</v>
      </c>
      <c r="R12" s="35">
        <f>SUM(R13:R14)</f>
        <v>95</v>
      </c>
      <c r="S12" s="35">
        <f>SUM(S13:S14)</f>
        <v>95</v>
      </c>
      <c r="T12" s="38">
        <f>SUM(T13:T14)</f>
        <v>90</v>
      </c>
    </row>
    <row r="13" spans="1:20" s="40" customFormat="1" ht="18" customHeight="1">
      <c r="A13" s="829"/>
      <c r="B13" s="833"/>
      <c r="C13" s="83"/>
      <c r="D13" s="42"/>
      <c r="E13" s="84" t="s">
        <v>379</v>
      </c>
      <c r="F13" s="834" t="s">
        <v>380</v>
      </c>
      <c r="G13" s="834"/>
      <c r="H13" s="834"/>
      <c r="I13" s="834"/>
      <c r="J13" s="39"/>
      <c r="K13" s="35">
        <v>120</v>
      </c>
      <c r="L13" s="35">
        <v>175</v>
      </c>
      <c r="M13" s="35">
        <v>98</v>
      </c>
      <c r="N13" s="35">
        <v>90</v>
      </c>
      <c r="O13" s="36">
        <v>88</v>
      </c>
      <c r="P13" s="37">
        <v>95</v>
      </c>
      <c r="Q13" s="35">
        <v>93</v>
      </c>
      <c r="R13" s="35">
        <v>90</v>
      </c>
      <c r="S13" s="35">
        <v>90</v>
      </c>
      <c r="T13" s="38">
        <v>85</v>
      </c>
    </row>
    <row r="14" spans="1:20" s="40" customFormat="1" ht="18" customHeight="1">
      <c r="A14" s="829"/>
      <c r="B14" s="833"/>
      <c r="C14" s="85"/>
      <c r="D14" s="51"/>
      <c r="E14" s="82" t="s">
        <v>381</v>
      </c>
      <c r="F14" s="834" t="s">
        <v>334</v>
      </c>
      <c r="G14" s="834"/>
      <c r="H14" s="834"/>
      <c r="I14" s="834"/>
      <c r="J14" s="39"/>
      <c r="K14" s="35">
        <v>1</v>
      </c>
      <c r="L14" s="35">
        <v>6</v>
      </c>
      <c r="M14" s="35">
        <v>6</v>
      </c>
      <c r="N14" s="35">
        <v>10</v>
      </c>
      <c r="O14" s="36">
        <v>7</v>
      </c>
      <c r="P14" s="37">
        <v>5</v>
      </c>
      <c r="Q14" s="35">
        <v>5</v>
      </c>
      <c r="R14" s="35">
        <v>5</v>
      </c>
      <c r="S14" s="35">
        <v>5</v>
      </c>
      <c r="T14" s="38">
        <v>5</v>
      </c>
    </row>
    <row r="15" spans="1:20" s="40" customFormat="1" ht="18" customHeight="1">
      <c r="A15" s="829"/>
      <c r="B15" s="833" t="s">
        <v>336</v>
      </c>
      <c r="C15" s="86" t="s">
        <v>382</v>
      </c>
      <c r="D15" s="834" t="s">
        <v>383</v>
      </c>
      <c r="E15" s="834"/>
      <c r="F15" s="834"/>
      <c r="G15" s="834"/>
      <c r="H15" s="834"/>
      <c r="I15" s="834"/>
      <c r="J15" s="34" t="s">
        <v>384</v>
      </c>
      <c r="K15" s="35">
        <v>1399</v>
      </c>
      <c r="L15" s="35">
        <v>1419</v>
      </c>
      <c r="M15" s="35">
        <v>1479</v>
      </c>
      <c r="N15" s="35">
        <v>1571</v>
      </c>
      <c r="O15" s="36">
        <v>1484</v>
      </c>
      <c r="P15" s="37">
        <f>P16+P20</f>
        <v>1504</v>
      </c>
      <c r="Q15" s="35">
        <f>Q16+Q20</f>
        <v>1510.18</v>
      </c>
      <c r="R15" s="35">
        <f>R16+R20</f>
        <v>1507.1754</v>
      </c>
      <c r="S15" s="35">
        <f>S16+S20</f>
        <v>1507.0106620000001</v>
      </c>
      <c r="T15" s="38">
        <f>T16+T20</f>
        <v>1510.7109818600002</v>
      </c>
    </row>
    <row r="16" spans="1:20" s="40" customFormat="1" ht="18" customHeight="1">
      <c r="A16" s="829"/>
      <c r="B16" s="833"/>
      <c r="C16" s="80" t="s">
        <v>385</v>
      </c>
      <c r="D16" s="70"/>
      <c r="E16" s="834" t="s">
        <v>337</v>
      </c>
      <c r="F16" s="834"/>
      <c r="G16" s="834"/>
      <c r="H16" s="834"/>
      <c r="I16" s="834"/>
      <c r="J16" s="39"/>
      <c r="K16" s="35">
        <v>709</v>
      </c>
      <c r="L16" s="35">
        <v>760</v>
      </c>
      <c r="M16" s="35">
        <v>853</v>
      </c>
      <c r="N16" s="35">
        <v>982</v>
      </c>
      <c r="O16" s="36">
        <v>929</v>
      </c>
      <c r="P16" s="37">
        <f>SUM(P17:P19)</f>
        <v>973</v>
      </c>
      <c r="Q16" s="35">
        <f>SUM(Q17:Q19)</f>
        <v>1000.1800000000001</v>
      </c>
      <c r="R16" s="35">
        <f>SUM(R17:R19)</f>
        <v>1028.1754</v>
      </c>
      <c r="S16" s="35">
        <f>SUM(S17:S19)</f>
        <v>1057.0106620000001</v>
      </c>
      <c r="T16" s="38">
        <f>SUM(T17:T19)</f>
        <v>1086.7109818600002</v>
      </c>
    </row>
    <row r="17" spans="1:20" s="40" customFormat="1" ht="18" customHeight="1">
      <c r="A17" s="829"/>
      <c r="B17" s="833"/>
      <c r="C17" s="83"/>
      <c r="D17" s="42"/>
      <c r="E17" s="84" t="s">
        <v>386</v>
      </c>
      <c r="F17" s="855" t="s">
        <v>338</v>
      </c>
      <c r="G17" s="855"/>
      <c r="H17" s="855"/>
      <c r="I17" s="855"/>
      <c r="J17" s="55"/>
      <c r="K17" s="35">
        <v>117</v>
      </c>
      <c r="L17" s="35">
        <v>107</v>
      </c>
      <c r="M17" s="35">
        <v>71</v>
      </c>
      <c r="N17" s="35">
        <v>72</v>
      </c>
      <c r="O17" s="36">
        <v>67</v>
      </c>
      <c r="P17" s="37">
        <v>67</v>
      </c>
      <c r="Q17" s="35">
        <v>67</v>
      </c>
      <c r="R17" s="35">
        <v>67</v>
      </c>
      <c r="S17" s="35">
        <v>67</v>
      </c>
      <c r="T17" s="38">
        <v>67</v>
      </c>
    </row>
    <row r="18" spans="1:20" s="40" customFormat="1" ht="18" customHeight="1">
      <c r="A18" s="829"/>
      <c r="B18" s="833"/>
      <c r="C18" s="87"/>
      <c r="D18" s="88"/>
      <c r="E18" s="60"/>
      <c r="F18" s="89"/>
      <c r="G18" s="858" t="s">
        <v>387</v>
      </c>
      <c r="H18" s="859"/>
      <c r="I18" s="859"/>
      <c r="J18" s="47"/>
      <c r="K18" s="35">
        <v>0</v>
      </c>
      <c r="L18" s="35">
        <v>0</v>
      </c>
      <c r="M18" s="35">
        <v>0</v>
      </c>
      <c r="N18" s="35">
        <v>0</v>
      </c>
      <c r="O18" s="36">
        <v>0</v>
      </c>
      <c r="P18" s="37">
        <v>0</v>
      </c>
      <c r="Q18" s="35">
        <v>0</v>
      </c>
      <c r="R18" s="35">
        <v>0</v>
      </c>
      <c r="S18" s="35">
        <v>0</v>
      </c>
      <c r="T18" s="38">
        <v>0</v>
      </c>
    </row>
    <row r="19" spans="1:20" s="40" customFormat="1" ht="18" customHeight="1">
      <c r="A19" s="829"/>
      <c r="B19" s="833"/>
      <c r="C19" s="85"/>
      <c r="D19" s="51"/>
      <c r="E19" s="82" t="s">
        <v>388</v>
      </c>
      <c r="F19" s="834" t="s">
        <v>334</v>
      </c>
      <c r="G19" s="859"/>
      <c r="H19" s="859"/>
      <c r="I19" s="859"/>
      <c r="J19" s="47"/>
      <c r="K19" s="35">
        <v>592</v>
      </c>
      <c r="L19" s="35">
        <v>653</v>
      </c>
      <c r="M19" s="35">
        <v>782</v>
      </c>
      <c r="N19" s="35">
        <v>910</v>
      </c>
      <c r="O19" s="36">
        <v>862</v>
      </c>
      <c r="P19" s="37">
        <v>906</v>
      </c>
      <c r="Q19" s="35">
        <f>P19*1.03</f>
        <v>933.1800000000001</v>
      </c>
      <c r="R19" s="35">
        <f>Q19*1.03</f>
        <v>961.1754000000001</v>
      </c>
      <c r="S19" s="35">
        <f>R19*1.03</f>
        <v>990.0106620000001</v>
      </c>
      <c r="T19" s="38">
        <f>S19*1.03</f>
        <v>1019.7109818600002</v>
      </c>
    </row>
    <row r="20" spans="1:20" s="40" customFormat="1" ht="18" customHeight="1">
      <c r="A20" s="829"/>
      <c r="B20" s="833"/>
      <c r="C20" s="80" t="s">
        <v>378</v>
      </c>
      <c r="D20" s="70"/>
      <c r="E20" s="834" t="s">
        <v>339</v>
      </c>
      <c r="F20" s="834"/>
      <c r="G20" s="834"/>
      <c r="H20" s="834"/>
      <c r="I20" s="834"/>
      <c r="J20" s="39"/>
      <c r="K20" s="35">
        <v>690</v>
      </c>
      <c r="L20" s="35">
        <v>658</v>
      </c>
      <c r="M20" s="35">
        <v>627</v>
      </c>
      <c r="N20" s="35">
        <v>589</v>
      </c>
      <c r="O20" s="36">
        <v>555</v>
      </c>
      <c r="P20" s="37">
        <v>531</v>
      </c>
      <c r="Q20" s="35">
        <v>510</v>
      </c>
      <c r="R20" s="35">
        <v>479</v>
      </c>
      <c r="S20" s="35">
        <v>450</v>
      </c>
      <c r="T20" s="38">
        <v>424</v>
      </c>
    </row>
    <row r="21" spans="1:20" s="40" customFormat="1" ht="26.25" customHeight="1">
      <c r="A21" s="829"/>
      <c r="B21" s="833"/>
      <c r="C21" s="83"/>
      <c r="D21" s="42"/>
      <c r="E21" s="84" t="s">
        <v>379</v>
      </c>
      <c r="F21" s="855" t="s">
        <v>340</v>
      </c>
      <c r="G21" s="855"/>
      <c r="H21" s="855"/>
      <c r="I21" s="855"/>
      <c r="J21" s="55"/>
      <c r="K21" s="338" t="s">
        <v>38</v>
      </c>
      <c r="L21" s="338" t="s">
        <v>39</v>
      </c>
      <c r="M21" s="338" t="s">
        <v>40</v>
      </c>
      <c r="N21" s="338" t="s">
        <v>36</v>
      </c>
      <c r="O21" s="339" t="s">
        <v>37</v>
      </c>
      <c r="P21" s="340" t="s">
        <v>41</v>
      </c>
      <c r="Q21" s="338" t="s">
        <v>42</v>
      </c>
      <c r="R21" s="338" t="s">
        <v>43</v>
      </c>
      <c r="S21" s="338" t="s">
        <v>44</v>
      </c>
      <c r="T21" s="341" t="s">
        <v>45</v>
      </c>
    </row>
    <row r="22" spans="1:20" s="40" customFormat="1" ht="18" customHeight="1">
      <c r="A22" s="829"/>
      <c r="B22" s="833"/>
      <c r="C22" s="90"/>
      <c r="D22" s="49"/>
      <c r="E22" s="91"/>
      <c r="F22" s="50"/>
      <c r="G22" s="858" t="s">
        <v>389</v>
      </c>
      <c r="H22" s="859"/>
      <c r="I22" s="859"/>
      <c r="J22" s="47"/>
      <c r="K22" s="35"/>
      <c r="L22" s="35"/>
      <c r="M22" s="35"/>
      <c r="N22" s="35"/>
      <c r="O22" s="36"/>
      <c r="P22" s="37"/>
      <c r="Q22" s="35"/>
      <c r="R22" s="35"/>
      <c r="S22" s="35"/>
      <c r="T22" s="38"/>
    </row>
    <row r="23" spans="1:20" s="40" customFormat="1" ht="18" customHeight="1">
      <c r="A23" s="829"/>
      <c r="B23" s="833"/>
      <c r="C23" s="85"/>
      <c r="D23" s="51"/>
      <c r="E23" s="82" t="s">
        <v>390</v>
      </c>
      <c r="F23" s="834" t="s">
        <v>334</v>
      </c>
      <c r="G23" s="859"/>
      <c r="H23" s="859"/>
      <c r="I23" s="859"/>
      <c r="J23" s="47"/>
      <c r="K23" s="35"/>
      <c r="L23" s="35"/>
      <c r="M23" s="35"/>
      <c r="N23" s="35"/>
      <c r="O23" s="36"/>
      <c r="P23" s="37"/>
      <c r="Q23" s="35"/>
      <c r="R23" s="35"/>
      <c r="S23" s="35"/>
      <c r="T23" s="38"/>
    </row>
    <row r="24" spans="1:20" s="40" customFormat="1" ht="18" customHeight="1">
      <c r="A24" s="830"/>
      <c r="B24" s="92"/>
      <c r="C24" s="93" t="s">
        <v>391</v>
      </c>
      <c r="D24" s="834" t="s">
        <v>392</v>
      </c>
      <c r="E24" s="834"/>
      <c r="F24" s="834"/>
      <c r="G24" s="834"/>
      <c r="H24" s="834"/>
      <c r="I24" s="70" t="s">
        <v>393</v>
      </c>
      <c r="J24" s="34" t="s">
        <v>394</v>
      </c>
      <c r="K24" s="35">
        <v>0</v>
      </c>
      <c r="L24" s="35">
        <v>0</v>
      </c>
      <c r="M24" s="35">
        <v>85</v>
      </c>
      <c r="N24" s="35">
        <v>211</v>
      </c>
      <c r="O24" s="36">
        <v>342</v>
      </c>
      <c r="P24" s="37">
        <f>P7-P15</f>
        <v>340</v>
      </c>
      <c r="Q24" s="35">
        <f>Q7-Q15</f>
        <v>388.81999999999994</v>
      </c>
      <c r="R24" s="35">
        <f>R7-R15</f>
        <v>402.8245999999999</v>
      </c>
      <c r="S24" s="35">
        <f>S7-S15</f>
        <v>416.98933799999986</v>
      </c>
      <c r="T24" s="38">
        <f>T7-T15</f>
        <v>541.2890181399998</v>
      </c>
    </row>
    <row r="25" spans="1:20" s="40" customFormat="1" ht="18" customHeight="1">
      <c r="A25" s="828" t="s">
        <v>395</v>
      </c>
      <c r="B25" s="833" t="s">
        <v>350</v>
      </c>
      <c r="C25" s="86" t="s">
        <v>248</v>
      </c>
      <c r="D25" s="834" t="s">
        <v>350</v>
      </c>
      <c r="E25" s="834"/>
      <c r="F25" s="834"/>
      <c r="G25" s="834"/>
      <c r="H25" s="834"/>
      <c r="I25" s="834"/>
      <c r="J25" s="52" t="s">
        <v>396</v>
      </c>
      <c r="K25" s="56">
        <v>1412</v>
      </c>
      <c r="L25" s="56">
        <v>1175</v>
      </c>
      <c r="M25" s="56">
        <v>1322</v>
      </c>
      <c r="N25" s="56">
        <v>1240</v>
      </c>
      <c r="O25" s="57">
        <v>1457</v>
      </c>
      <c r="P25" s="58">
        <v>1806</v>
      </c>
      <c r="Q25" s="56">
        <v>1491</v>
      </c>
      <c r="R25" s="56">
        <v>1671</v>
      </c>
      <c r="S25" s="56">
        <v>3156</v>
      </c>
      <c r="T25" s="59">
        <v>2799</v>
      </c>
    </row>
    <row r="26" spans="1:20" s="40" customFormat="1" ht="18" customHeight="1">
      <c r="A26" s="831"/>
      <c r="B26" s="833"/>
      <c r="C26" s="94" t="s">
        <v>397</v>
      </c>
      <c r="D26" s="95"/>
      <c r="E26" s="834" t="s">
        <v>398</v>
      </c>
      <c r="F26" s="859"/>
      <c r="G26" s="859"/>
      <c r="H26" s="859"/>
      <c r="I26" s="859"/>
      <c r="J26" s="47"/>
      <c r="K26" s="56">
        <v>391</v>
      </c>
      <c r="L26" s="56">
        <v>212</v>
      </c>
      <c r="M26" s="56">
        <v>191</v>
      </c>
      <c r="N26" s="56">
        <v>213</v>
      </c>
      <c r="O26" s="57">
        <v>615</v>
      </c>
      <c r="P26" s="58">
        <v>794</v>
      </c>
      <c r="Q26" s="56">
        <v>805</v>
      </c>
      <c r="R26" s="56">
        <v>1000</v>
      </c>
      <c r="S26" s="56">
        <v>2096</v>
      </c>
      <c r="T26" s="59">
        <v>1830</v>
      </c>
    </row>
    <row r="27" spans="1:20" s="40" customFormat="1" ht="18" customHeight="1">
      <c r="A27" s="831"/>
      <c r="B27" s="833"/>
      <c r="C27" s="94" t="s">
        <v>378</v>
      </c>
      <c r="D27" s="95"/>
      <c r="E27" s="834" t="s">
        <v>399</v>
      </c>
      <c r="F27" s="859"/>
      <c r="G27" s="859"/>
      <c r="H27" s="859"/>
      <c r="I27" s="859"/>
      <c r="J27" s="47"/>
      <c r="K27" s="56">
        <v>845</v>
      </c>
      <c r="L27" s="56">
        <v>914</v>
      </c>
      <c r="M27" s="56">
        <v>1094</v>
      </c>
      <c r="N27" s="56">
        <v>975</v>
      </c>
      <c r="O27" s="57">
        <v>689</v>
      </c>
      <c r="P27" s="58">
        <v>734</v>
      </c>
      <c r="Q27" s="56">
        <v>483</v>
      </c>
      <c r="R27" s="56">
        <v>454</v>
      </c>
      <c r="S27" s="56">
        <v>588</v>
      </c>
      <c r="T27" s="59">
        <v>533</v>
      </c>
    </row>
    <row r="28" spans="1:20" s="40" customFormat="1" ht="18" customHeight="1">
      <c r="A28" s="831"/>
      <c r="B28" s="833"/>
      <c r="C28" s="94" t="s">
        <v>361</v>
      </c>
      <c r="D28" s="95"/>
      <c r="E28" s="834" t="s">
        <v>400</v>
      </c>
      <c r="F28" s="859"/>
      <c r="G28" s="859"/>
      <c r="H28" s="859"/>
      <c r="I28" s="859"/>
      <c r="J28" s="47"/>
      <c r="K28" s="56"/>
      <c r="L28" s="56"/>
      <c r="M28" s="56"/>
      <c r="N28" s="56"/>
      <c r="O28" s="57"/>
      <c r="P28" s="58"/>
      <c r="Q28" s="56"/>
      <c r="R28" s="56"/>
      <c r="S28" s="56"/>
      <c r="T28" s="59"/>
    </row>
    <row r="29" spans="1:20" s="40" customFormat="1" ht="18" customHeight="1">
      <c r="A29" s="831"/>
      <c r="B29" s="833"/>
      <c r="C29" s="94" t="s">
        <v>362</v>
      </c>
      <c r="D29" s="95"/>
      <c r="E29" s="834" t="s">
        <v>352</v>
      </c>
      <c r="F29" s="859"/>
      <c r="G29" s="859"/>
      <c r="H29" s="859"/>
      <c r="I29" s="859"/>
      <c r="J29" s="47"/>
      <c r="K29" s="56"/>
      <c r="L29" s="56"/>
      <c r="M29" s="56"/>
      <c r="N29" s="56"/>
      <c r="O29" s="57"/>
      <c r="P29" s="58"/>
      <c r="Q29" s="56"/>
      <c r="R29" s="56"/>
      <c r="S29" s="56"/>
      <c r="T29" s="59"/>
    </row>
    <row r="30" spans="1:20" s="40" customFormat="1" ht="18" customHeight="1">
      <c r="A30" s="831"/>
      <c r="B30" s="833"/>
      <c r="C30" s="94" t="s">
        <v>363</v>
      </c>
      <c r="D30" s="95"/>
      <c r="E30" s="834" t="s">
        <v>351</v>
      </c>
      <c r="F30" s="859"/>
      <c r="G30" s="859"/>
      <c r="H30" s="859"/>
      <c r="I30" s="859"/>
      <c r="J30" s="47"/>
      <c r="K30" s="56">
        <v>117</v>
      </c>
      <c r="L30" s="56">
        <v>16</v>
      </c>
      <c r="M30" s="56">
        <v>19</v>
      </c>
      <c r="N30" s="56">
        <v>35</v>
      </c>
      <c r="O30" s="57">
        <v>143</v>
      </c>
      <c r="P30" s="58">
        <v>273</v>
      </c>
      <c r="Q30" s="56">
        <v>200</v>
      </c>
      <c r="R30" s="56">
        <v>215</v>
      </c>
      <c r="S30" s="56">
        <v>307</v>
      </c>
      <c r="T30" s="59">
        <v>271</v>
      </c>
    </row>
    <row r="31" spans="1:20" s="40" customFormat="1" ht="18" customHeight="1">
      <c r="A31" s="831"/>
      <c r="B31" s="833"/>
      <c r="C31" s="94" t="s">
        <v>364</v>
      </c>
      <c r="D31" s="95"/>
      <c r="E31" s="834" t="s">
        <v>353</v>
      </c>
      <c r="F31" s="859"/>
      <c r="G31" s="859"/>
      <c r="H31" s="859"/>
      <c r="I31" s="859"/>
      <c r="J31" s="47"/>
      <c r="K31" s="56">
        <v>59</v>
      </c>
      <c r="L31" s="56">
        <v>33</v>
      </c>
      <c r="M31" s="56">
        <v>18</v>
      </c>
      <c r="N31" s="56">
        <v>17</v>
      </c>
      <c r="O31" s="57">
        <v>10</v>
      </c>
      <c r="P31" s="58">
        <v>5</v>
      </c>
      <c r="Q31" s="56">
        <v>3</v>
      </c>
      <c r="R31" s="56">
        <v>2</v>
      </c>
      <c r="S31" s="56">
        <v>165</v>
      </c>
      <c r="T31" s="59">
        <v>165</v>
      </c>
    </row>
    <row r="32" spans="1:20" s="40" customFormat="1" ht="18" customHeight="1">
      <c r="A32" s="831"/>
      <c r="B32" s="833"/>
      <c r="C32" s="94" t="s">
        <v>365</v>
      </c>
      <c r="D32" s="95"/>
      <c r="E32" s="834" t="s">
        <v>334</v>
      </c>
      <c r="F32" s="859"/>
      <c r="G32" s="859"/>
      <c r="H32" s="859"/>
      <c r="I32" s="859"/>
      <c r="J32" s="47"/>
      <c r="K32" s="56"/>
      <c r="L32" s="56"/>
      <c r="M32" s="56"/>
      <c r="N32" s="56"/>
      <c r="O32" s="57"/>
      <c r="P32" s="58"/>
      <c r="Q32" s="56"/>
      <c r="R32" s="56"/>
      <c r="S32" s="56"/>
      <c r="T32" s="59"/>
    </row>
    <row r="33" spans="1:20" s="40" customFormat="1" ht="18" customHeight="1">
      <c r="A33" s="831"/>
      <c r="B33" s="833" t="s">
        <v>354</v>
      </c>
      <c r="C33" s="86" t="s">
        <v>401</v>
      </c>
      <c r="D33" s="834" t="s">
        <v>354</v>
      </c>
      <c r="E33" s="864"/>
      <c r="F33" s="864"/>
      <c r="G33" s="864"/>
      <c r="H33" s="864"/>
      <c r="I33" s="864"/>
      <c r="J33" s="52" t="s">
        <v>341</v>
      </c>
      <c r="K33" s="56">
        <v>1439</v>
      </c>
      <c r="L33" s="56">
        <v>1269</v>
      </c>
      <c r="M33" s="56">
        <v>1257</v>
      </c>
      <c r="N33" s="56">
        <v>1372</v>
      </c>
      <c r="O33" s="57">
        <v>1679</v>
      </c>
      <c r="P33" s="58">
        <f>SUM(P34:P39)-P35</f>
        <v>2116</v>
      </c>
      <c r="Q33" s="56">
        <f>SUM(Q34:Q39)-Q35</f>
        <v>1952</v>
      </c>
      <c r="R33" s="56">
        <f>SUM(R34:R39)-R35</f>
        <v>2229</v>
      </c>
      <c r="S33" s="56">
        <f>SUM(S34:S39)-S35</f>
        <v>3709</v>
      </c>
      <c r="T33" s="59">
        <f>SUM(T34:T39)-T35</f>
        <v>3381</v>
      </c>
    </row>
    <row r="34" spans="1:20" s="40" customFormat="1" ht="18" customHeight="1">
      <c r="A34" s="831"/>
      <c r="B34" s="833"/>
      <c r="C34" s="94" t="s">
        <v>402</v>
      </c>
      <c r="D34" s="95"/>
      <c r="E34" s="855" t="s">
        <v>355</v>
      </c>
      <c r="F34" s="862"/>
      <c r="G34" s="862"/>
      <c r="H34" s="862"/>
      <c r="I34" s="862"/>
      <c r="J34" s="63"/>
      <c r="K34" s="56">
        <v>755</v>
      </c>
      <c r="L34" s="56">
        <v>494</v>
      </c>
      <c r="M34" s="56">
        <v>450</v>
      </c>
      <c r="N34" s="56">
        <v>530</v>
      </c>
      <c r="O34" s="57">
        <v>792</v>
      </c>
      <c r="P34" s="58">
        <v>1224</v>
      </c>
      <c r="Q34" s="56">
        <f>85+85+897</f>
        <v>1067</v>
      </c>
      <c r="R34" s="56">
        <f>85+80+1165</f>
        <v>1330</v>
      </c>
      <c r="S34" s="56">
        <f>85+75+2689</f>
        <v>2849</v>
      </c>
      <c r="T34" s="59">
        <f>85+70+2395</f>
        <v>2550</v>
      </c>
    </row>
    <row r="35" spans="1:20" s="40" customFormat="1" ht="18" customHeight="1">
      <c r="A35" s="831"/>
      <c r="B35" s="833"/>
      <c r="C35" s="96"/>
      <c r="D35" s="97"/>
      <c r="E35" s="49"/>
      <c r="F35" s="50"/>
      <c r="G35" s="858" t="s">
        <v>356</v>
      </c>
      <c r="H35" s="859"/>
      <c r="I35" s="859"/>
      <c r="J35" s="47"/>
      <c r="K35" s="56">
        <v>90</v>
      </c>
      <c r="L35" s="56">
        <v>87</v>
      </c>
      <c r="M35" s="56">
        <v>82</v>
      </c>
      <c r="N35" s="56">
        <v>85</v>
      </c>
      <c r="O35" s="57">
        <v>85</v>
      </c>
      <c r="P35" s="58">
        <v>85</v>
      </c>
      <c r="Q35" s="56">
        <v>85</v>
      </c>
      <c r="R35" s="56">
        <v>85</v>
      </c>
      <c r="S35" s="56">
        <v>85</v>
      </c>
      <c r="T35" s="59">
        <v>85</v>
      </c>
    </row>
    <row r="36" spans="1:20" s="40" customFormat="1" ht="18" customHeight="1">
      <c r="A36" s="831"/>
      <c r="B36" s="833"/>
      <c r="C36" s="94" t="s">
        <v>403</v>
      </c>
      <c r="D36" s="95"/>
      <c r="E36" s="834" t="s">
        <v>404</v>
      </c>
      <c r="F36" s="824"/>
      <c r="G36" s="824"/>
      <c r="H36" s="824"/>
      <c r="I36" s="824"/>
      <c r="J36" s="52" t="s">
        <v>405</v>
      </c>
      <c r="K36" s="56">
        <v>682</v>
      </c>
      <c r="L36" s="56">
        <v>773</v>
      </c>
      <c r="M36" s="56">
        <v>806</v>
      </c>
      <c r="N36" s="56">
        <v>841</v>
      </c>
      <c r="O36" s="57">
        <v>886</v>
      </c>
      <c r="P36" s="58">
        <v>892</v>
      </c>
      <c r="Q36" s="56">
        <v>885</v>
      </c>
      <c r="R36" s="56">
        <v>899</v>
      </c>
      <c r="S36" s="56">
        <v>860</v>
      </c>
      <c r="T36" s="59">
        <v>831</v>
      </c>
    </row>
    <row r="37" spans="1:20" s="40" customFormat="1" ht="18" customHeight="1">
      <c r="A37" s="831"/>
      <c r="B37" s="833"/>
      <c r="C37" s="94" t="s">
        <v>361</v>
      </c>
      <c r="D37" s="95"/>
      <c r="E37" s="834" t="s">
        <v>406</v>
      </c>
      <c r="F37" s="859"/>
      <c r="G37" s="859"/>
      <c r="H37" s="859"/>
      <c r="I37" s="859"/>
      <c r="J37" s="47"/>
      <c r="K37" s="56"/>
      <c r="L37" s="56"/>
      <c r="M37" s="56"/>
      <c r="N37" s="56"/>
      <c r="O37" s="57"/>
      <c r="P37" s="58"/>
      <c r="Q37" s="56"/>
      <c r="R37" s="56"/>
      <c r="S37" s="56"/>
      <c r="T37" s="59"/>
    </row>
    <row r="38" spans="1:20" s="40" customFormat="1" ht="18" customHeight="1">
      <c r="A38" s="831"/>
      <c r="B38" s="833"/>
      <c r="C38" s="94" t="s">
        <v>362</v>
      </c>
      <c r="D38" s="95"/>
      <c r="E38" s="834" t="s">
        <v>407</v>
      </c>
      <c r="F38" s="859"/>
      <c r="G38" s="859"/>
      <c r="H38" s="859"/>
      <c r="I38" s="859"/>
      <c r="J38" s="47"/>
      <c r="K38" s="56"/>
      <c r="L38" s="56"/>
      <c r="M38" s="56"/>
      <c r="N38" s="56"/>
      <c r="O38" s="57"/>
      <c r="P38" s="58"/>
      <c r="Q38" s="56"/>
      <c r="R38" s="56"/>
      <c r="S38" s="56"/>
      <c r="T38" s="59"/>
    </row>
    <row r="39" spans="1:20" s="40" customFormat="1" ht="18" customHeight="1">
      <c r="A39" s="831"/>
      <c r="B39" s="833"/>
      <c r="C39" s="94" t="s">
        <v>363</v>
      </c>
      <c r="D39" s="95"/>
      <c r="E39" s="834" t="s">
        <v>334</v>
      </c>
      <c r="F39" s="859"/>
      <c r="G39" s="859"/>
      <c r="H39" s="859"/>
      <c r="I39" s="859"/>
      <c r="J39" s="47"/>
      <c r="K39" s="56">
        <v>2</v>
      </c>
      <c r="L39" s="56">
        <v>2</v>
      </c>
      <c r="M39" s="56">
        <v>1</v>
      </c>
      <c r="N39" s="56">
        <v>1</v>
      </c>
      <c r="O39" s="57">
        <v>1</v>
      </c>
      <c r="P39" s="58"/>
      <c r="Q39" s="56"/>
      <c r="R39" s="56"/>
      <c r="S39" s="56"/>
      <c r="T39" s="59"/>
    </row>
    <row r="40" spans="1:20" s="40" customFormat="1" ht="18" customHeight="1">
      <c r="A40" s="832"/>
      <c r="B40" s="98"/>
      <c r="C40" s="93" t="s">
        <v>391</v>
      </c>
      <c r="D40" s="834" t="s">
        <v>392</v>
      </c>
      <c r="E40" s="859"/>
      <c r="F40" s="859"/>
      <c r="G40" s="859"/>
      <c r="H40" s="859"/>
      <c r="I40" s="70" t="s">
        <v>259</v>
      </c>
      <c r="J40" s="34" t="s">
        <v>249</v>
      </c>
      <c r="K40" s="351">
        <v>-27</v>
      </c>
      <c r="L40" s="351">
        <v>-94</v>
      </c>
      <c r="M40" s="351">
        <v>64</v>
      </c>
      <c r="N40" s="351">
        <v>-132</v>
      </c>
      <c r="O40" s="352">
        <v>-222</v>
      </c>
      <c r="P40" s="353">
        <f>P25-P33</f>
        <v>-310</v>
      </c>
      <c r="Q40" s="351">
        <f>Q25-Q33</f>
        <v>-461</v>
      </c>
      <c r="R40" s="351">
        <f>R25-R33</f>
        <v>-558</v>
      </c>
      <c r="S40" s="351">
        <f>S25-S33</f>
        <v>-553</v>
      </c>
      <c r="T40" s="354">
        <f>T25-T33</f>
        <v>-582</v>
      </c>
    </row>
    <row r="41" spans="1:20" s="40" customFormat="1" ht="18" customHeight="1">
      <c r="A41" s="99"/>
      <c r="B41" s="100"/>
      <c r="C41" s="834" t="s">
        <v>408</v>
      </c>
      <c r="D41" s="834"/>
      <c r="E41" s="834"/>
      <c r="F41" s="834"/>
      <c r="G41" s="859"/>
      <c r="H41" s="859"/>
      <c r="I41" s="70" t="s">
        <v>260</v>
      </c>
      <c r="J41" s="34" t="s">
        <v>250</v>
      </c>
      <c r="K41" s="355">
        <v>-27</v>
      </c>
      <c r="L41" s="355">
        <v>-94</v>
      </c>
      <c r="M41" s="355">
        <v>149</v>
      </c>
      <c r="N41" s="355">
        <v>79</v>
      </c>
      <c r="O41" s="356">
        <v>120</v>
      </c>
      <c r="P41" s="357">
        <f>P24+P40</f>
        <v>30</v>
      </c>
      <c r="Q41" s="355">
        <f>Q24+Q40</f>
        <v>-72.18000000000006</v>
      </c>
      <c r="R41" s="355">
        <f>R24+R40</f>
        <v>-155.17540000000008</v>
      </c>
      <c r="S41" s="355">
        <f>S24+S40</f>
        <v>-136.01066200000014</v>
      </c>
      <c r="T41" s="358">
        <f>T24+T40</f>
        <v>-40.710981860000174</v>
      </c>
    </row>
    <row r="42" spans="1:20" s="40" customFormat="1" ht="18" customHeight="1">
      <c r="A42" s="99"/>
      <c r="B42" s="100"/>
      <c r="C42" s="834" t="s">
        <v>409</v>
      </c>
      <c r="D42" s="834"/>
      <c r="E42" s="834"/>
      <c r="F42" s="834"/>
      <c r="G42" s="859"/>
      <c r="H42" s="859"/>
      <c r="I42" s="859"/>
      <c r="J42" s="34" t="s">
        <v>347</v>
      </c>
      <c r="K42" s="56"/>
      <c r="L42" s="56"/>
      <c r="M42" s="56"/>
      <c r="N42" s="56"/>
      <c r="O42" s="57"/>
      <c r="P42" s="58"/>
      <c r="Q42" s="56"/>
      <c r="R42" s="56"/>
      <c r="S42" s="56"/>
      <c r="T42" s="59"/>
    </row>
    <row r="43" spans="1:20" s="40" customFormat="1" ht="18" customHeight="1">
      <c r="A43" s="99"/>
      <c r="B43" s="100"/>
      <c r="C43" s="834" t="s">
        <v>410</v>
      </c>
      <c r="D43" s="834"/>
      <c r="E43" s="834"/>
      <c r="F43" s="834"/>
      <c r="G43" s="859"/>
      <c r="H43" s="859"/>
      <c r="I43" s="859"/>
      <c r="J43" s="34" t="s">
        <v>251</v>
      </c>
      <c r="K43" s="56">
        <v>181</v>
      </c>
      <c r="L43" s="56">
        <v>154</v>
      </c>
      <c r="M43" s="56">
        <v>60</v>
      </c>
      <c r="N43" s="56">
        <v>209</v>
      </c>
      <c r="O43" s="57">
        <v>288</v>
      </c>
      <c r="P43" s="58">
        <v>408</v>
      </c>
      <c r="Q43" s="56">
        <v>438</v>
      </c>
      <c r="R43" s="56">
        <v>366</v>
      </c>
      <c r="S43" s="56">
        <v>210</v>
      </c>
      <c r="T43" s="59">
        <v>73</v>
      </c>
    </row>
    <row r="44" spans="1:20" s="40" customFormat="1" ht="18" customHeight="1">
      <c r="A44" s="99"/>
      <c r="B44" s="100"/>
      <c r="C44" s="834" t="s">
        <v>411</v>
      </c>
      <c r="D44" s="834"/>
      <c r="E44" s="834"/>
      <c r="F44" s="834"/>
      <c r="G44" s="859"/>
      <c r="H44" s="859"/>
      <c r="I44" s="859"/>
      <c r="J44" s="34" t="s">
        <v>252</v>
      </c>
      <c r="K44" s="35"/>
      <c r="L44" s="35"/>
      <c r="M44" s="35"/>
      <c r="N44" s="35"/>
      <c r="O44" s="36"/>
      <c r="P44" s="37"/>
      <c r="Q44" s="35"/>
      <c r="R44" s="35"/>
      <c r="S44" s="35"/>
      <c r="T44" s="38"/>
    </row>
    <row r="45" spans="1:20" s="45" customFormat="1" ht="18" customHeight="1">
      <c r="A45" s="99"/>
      <c r="B45" s="100"/>
      <c r="C45" s="834" t="s">
        <v>412</v>
      </c>
      <c r="D45" s="824"/>
      <c r="E45" s="824"/>
      <c r="F45" s="824"/>
      <c r="G45" s="859"/>
      <c r="H45" s="827" t="s">
        <v>258</v>
      </c>
      <c r="I45" s="827"/>
      <c r="J45" s="34" t="s">
        <v>253</v>
      </c>
      <c r="K45" s="35">
        <v>154</v>
      </c>
      <c r="L45" s="35">
        <v>60</v>
      </c>
      <c r="M45" s="35">
        <v>209</v>
      </c>
      <c r="N45" s="35">
        <v>288</v>
      </c>
      <c r="O45" s="36">
        <v>408</v>
      </c>
      <c r="P45" s="37">
        <f>P41-P42+P43-P44</f>
        <v>438</v>
      </c>
      <c r="Q45" s="35">
        <f>Q41-Q42+Q43-Q44</f>
        <v>365.81999999999994</v>
      </c>
      <c r="R45" s="35">
        <f>R41-R42+R43-R44</f>
        <v>210.82459999999992</v>
      </c>
      <c r="S45" s="35">
        <f>S41-S42+S43-S44</f>
        <v>73.98933799999986</v>
      </c>
      <c r="T45" s="38">
        <f>T41-T42+T43-T44</f>
        <v>32.289018139999826</v>
      </c>
    </row>
    <row r="46" spans="1:20" s="45" customFormat="1" ht="18" customHeight="1">
      <c r="A46" s="99"/>
      <c r="B46" s="100"/>
      <c r="C46" s="834" t="s">
        <v>413</v>
      </c>
      <c r="D46" s="859"/>
      <c r="E46" s="859"/>
      <c r="F46" s="859"/>
      <c r="G46" s="859"/>
      <c r="H46" s="859"/>
      <c r="I46" s="859"/>
      <c r="J46" s="34" t="s">
        <v>254</v>
      </c>
      <c r="K46" s="35">
        <v>17</v>
      </c>
      <c r="L46" s="35">
        <v>0</v>
      </c>
      <c r="M46" s="35">
        <v>4</v>
      </c>
      <c r="N46" s="35">
        <v>134</v>
      </c>
      <c r="O46" s="36">
        <v>209</v>
      </c>
      <c r="P46" s="37"/>
      <c r="Q46" s="35"/>
      <c r="R46" s="35"/>
      <c r="S46" s="35"/>
      <c r="T46" s="38"/>
    </row>
    <row r="47" spans="1:20" s="45" customFormat="1" ht="18" customHeight="1">
      <c r="A47" s="825"/>
      <c r="B47" s="101"/>
      <c r="C47" s="855" t="s">
        <v>414</v>
      </c>
      <c r="D47" s="797"/>
      <c r="E47" s="797"/>
      <c r="F47" s="797"/>
      <c r="G47" s="867"/>
      <c r="H47" s="865" t="s">
        <v>415</v>
      </c>
      <c r="I47" s="866"/>
      <c r="J47" s="34" t="s">
        <v>255</v>
      </c>
      <c r="K47" s="35">
        <v>137</v>
      </c>
      <c r="L47" s="35">
        <v>60</v>
      </c>
      <c r="M47" s="35">
        <v>205</v>
      </c>
      <c r="N47" s="35">
        <v>154</v>
      </c>
      <c r="O47" s="36">
        <v>199</v>
      </c>
      <c r="P47" s="37">
        <f>P45-P46</f>
        <v>438</v>
      </c>
      <c r="Q47" s="35">
        <f>Q43-Q44+Q45-Q46</f>
        <v>803.8199999999999</v>
      </c>
      <c r="R47" s="35">
        <f>R43-R44+R45-R46</f>
        <v>576.8245999999999</v>
      </c>
      <c r="S47" s="35">
        <f>S43-S44+S45-S46</f>
        <v>283.98933799999986</v>
      </c>
      <c r="T47" s="38">
        <f>T43-T44+T45-T46</f>
        <v>105.28901813999983</v>
      </c>
    </row>
    <row r="48" spans="1:20" s="45" customFormat="1" ht="18" customHeight="1">
      <c r="A48" s="826"/>
      <c r="B48" s="102"/>
      <c r="C48" s="853" t="s">
        <v>416</v>
      </c>
      <c r="D48" s="868"/>
      <c r="E48" s="868"/>
      <c r="F48" s="868"/>
      <c r="G48" s="869"/>
      <c r="H48" s="865" t="s">
        <v>417</v>
      </c>
      <c r="I48" s="866"/>
      <c r="J48" s="34" t="s">
        <v>256</v>
      </c>
      <c r="K48" s="35"/>
      <c r="L48" s="35"/>
      <c r="M48" s="35"/>
      <c r="N48" s="35"/>
      <c r="O48" s="36"/>
      <c r="P48" s="37"/>
      <c r="Q48" s="35"/>
      <c r="R48" s="35"/>
      <c r="S48" s="35"/>
      <c r="T48" s="38"/>
    </row>
    <row r="49" spans="1:20" s="40" customFormat="1" ht="15.75" customHeight="1">
      <c r="A49" s="810"/>
      <c r="B49" s="104"/>
      <c r="C49" s="856" t="s">
        <v>419</v>
      </c>
      <c r="D49" s="857"/>
      <c r="E49" s="857"/>
      <c r="F49" s="857"/>
      <c r="G49" s="105"/>
      <c r="H49" s="106" t="s">
        <v>418</v>
      </c>
      <c r="I49" s="852" t="s">
        <v>420</v>
      </c>
      <c r="J49" s="851" t="s">
        <v>421</v>
      </c>
      <c r="K49" s="841"/>
      <c r="L49" s="841"/>
      <c r="M49" s="841"/>
      <c r="N49" s="841"/>
      <c r="O49" s="860"/>
      <c r="P49" s="847"/>
      <c r="Q49" s="841"/>
      <c r="R49" s="841"/>
      <c r="S49" s="841"/>
      <c r="T49" s="839"/>
    </row>
    <row r="50" spans="1:20" s="40" customFormat="1" ht="15.75" customHeight="1">
      <c r="A50" s="826"/>
      <c r="B50" s="102"/>
      <c r="C50" s="823"/>
      <c r="D50" s="823"/>
      <c r="E50" s="823"/>
      <c r="F50" s="823"/>
      <c r="G50" s="103"/>
      <c r="H50" s="53" t="s">
        <v>422</v>
      </c>
      <c r="I50" s="853"/>
      <c r="J50" s="850"/>
      <c r="K50" s="842"/>
      <c r="L50" s="842"/>
      <c r="M50" s="842"/>
      <c r="N50" s="842"/>
      <c r="O50" s="861"/>
      <c r="P50" s="848"/>
      <c r="Q50" s="842"/>
      <c r="R50" s="842"/>
      <c r="S50" s="842"/>
      <c r="T50" s="840"/>
    </row>
    <row r="51" spans="1:20" s="40" customFormat="1" ht="15.75" customHeight="1">
      <c r="A51" s="810"/>
      <c r="B51" s="107"/>
      <c r="C51" s="855" t="s">
        <v>423</v>
      </c>
      <c r="D51" s="855"/>
      <c r="E51" s="855"/>
      <c r="F51" s="855"/>
      <c r="G51" s="43"/>
      <c r="H51" s="54" t="s">
        <v>371</v>
      </c>
      <c r="I51" s="854" t="s">
        <v>424</v>
      </c>
      <c r="J51" s="849" t="s">
        <v>425</v>
      </c>
      <c r="K51" s="837">
        <v>67.2</v>
      </c>
      <c r="L51" s="837">
        <v>64.7</v>
      </c>
      <c r="M51" s="837">
        <v>68.4</v>
      </c>
      <c r="N51" s="837">
        <v>73.9</v>
      </c>
      <c r="O51" s="843">
        <v>77</v>
      </c>
      <c r="P51" s="845">
        <f>P7/(P15+P36)*100</f>
        <v>76.96160267111853</v>
      </c>
      <c r="Q51" s="837">
        <f>Q7/(Q15+Q36)*100</f>
        <v>79.28422916023013</v>
      </c>
      <c r="R51" s="837">
        <f>R7/(R15+R36)*100</f>
        <v>79.37908433441719</v>
      </c>
      <c r="S51" s="837">
        <f>S7/(S15+S36)*100</f>
        <v>81.28396001285101</v>
      </c>
      <c r="T51" s="835">
        <f>T7/(T15+T36)*100</f>
        <v>87.62823490583432</v>
      </c>
    </row>
    <row r="52" spans="1:20" s="40" customFormat="1" ht="15.75" customHeight="1">
      <c r="A52" s="826"/>
      <c r="B52" s="102"/>
      <c r="C52" s="823"/>
      <c r="D52" s="823"/>
      <c r="E52" s="823"/>
      <c r="F52" s="823"/>
      <c r="G52" s="103"/>
      <c r="H52" s="53" t="s">
        <v>426</v>
      </c>
      <c r="I52" s="853"/>
      <c r="J52" s="850"/>
      <c r="K52" s="838"/>
      <c r="L52" s="838"/>
      <c r="M52" s="838"/>
      <c r="N52" s="838"/>
      <c r="O52" s="844"/>
      <c r="P52" s="846"/>
      <c r="Q52" s="838"/>
      <c r="R52" s="838"/>
      <c r="S52" s="838"/>
      <c r="T52" s="836"/>
    </row>
    <row r="53" spans="1:20" ht="15.75" customHeight="1">
      <c r="A53" s="810"/>
      <c r="B53" s="817"/>
      <c r="C53" s="812" t="s">
        <v>427</v>
      </c>
      <c r="D53" s="813"/>
      <c r="E53" s="813"/>
      <c r="F53" s="813"/>
      <c r="G53" s="813"/>
      <c r="H53" s="813"/>
      <c r="I53" s="813"/>
      <c r="J53" s="815" t="s">
        <v>431</v>
      </c>
      <c r="K53" s="802">
        <v>0</v>
      </c>
      <c r="L53" s="802">
        <v>0</v>
      </c>
      <c r="M53" s="802">
        <v>0</v>
      </c>
      <c r="N53" s="802">
        <v>0</v>
      </c>
      <c r="O53" s="806">
        <v>0</v>
      </c>
      <c r="P53" s="808">
        <v>0</v>
      </c>
      <c r="Q53" s="802">
        <v>0</v>
      </c>
      <c r="R53" s="802">
        <v>0</v>
      </c>
      <c r="S53" s="802">
        <v>0</v>
      </c>
      <c r="T53" s="804">
        <v>0</v>
      </c>
    </row>
    <row r="54" spans="1:20" ht="15.75" customHeight="1">
      <c r="A54" s="811"/>
      <c r="B54" s="818"/>
      <c r="C54" s="814"/>
      <c r="D54" s="814"/>
      <c r="E54" s="814"/>
      <c r="F54" s="814"/>
      <c r="G54" s="814"/>
      <c r="H54" s="814"/>
      <c r="I54" s="814"/>
      <c r="J54" s="816"/>
      <c r="K54" s="803"/>
      <c r="L54" s="803"/>
      <c r="M54" s="803"/>
      <c r="N54" s="803"/>
      <c r="O54" s="807"/>
      <c r="P54" s="809"/>
      <c r="Q54" s="803"/>
      <c r="R54" s="803"/>
      <c r="S54" s="803"/>
      <c r="T54" s="805"/>
    </row>
    <row r="55" spans="1:20" ht="18" customHeight="1">
      <c r="A55" s="108"/>
      <c r="B55" s="109"/>
      <c r="C55" s="824" t="s">
        <v>348</v>
      </c>
      <c r="D55" s="824"/>
      <c r="E55" s="824"/>
      <c r="F55" s="824"/>
      <c r="G55" s="824"/>
      <c r="H55" s="824"/>
      <c r="I55" s="153" t="s">
        <v>257</v>
      </c>
      <c r="J55" s="61" t="s">
        <v>432</v>
      </c>
      <c r="K55" s="35">
        <v>1278</v>
      </c>
      <c r="L55" s="35">
        <v>1238</v>
      </c>
      <c r="M55" s="35">
        <v>1460</v>
      </c>
      <c r="N55" s="35">
        <v>1682</v>
      </c>
      <c r="O55" s="36">
        <v>1731</v>
      </c>
      <c r="P55" s="345">
        <f>P8-P10</f>
        <v>1744</v>
      </c>
      <c r="Q55" s="346">
        <f>Q8-Q10</f>
        <v>1801</v>
      </c>
      <c r="R55" s="346">
        <f>R8-R10</f>
        <v>1815</v>
      </c>
      <c r="S55" s="346">
        <f>S8-S10</f>
        <v>1829</v>
      </c>
      <c r="T55" s="347">
        <f>T8-T10</f>
        <v>1962</v>
      </c>
    </row>
    <row r="56" spans="1:20" ht="18" customHeight="1" thickBot="1">
      <c r="A56" s="110"/>
      <c r="B56" s="111"/>
      <c r="C56" s="819" t="s">
        <v>433</v>
      </c>
      <c r="D56" s="819"/>
      <c r="E56" s="819"/>
      <c r="F56" s="819"/>
      <c r="G56" s="819"/>
      <c r="H56" s="820" t="s">
        <v>261</v>
      </c>
      <c r="I56" s="821"/>
      <c r="J56" s="822"/>
      <c r="K56" s="64"/>
      <c r="L56" s="64"/>
      <c r="M56" s="64"/>
      <c r="N56" s="64"/>
      <c r="O56" s="65"/>
      <c r="P56" s="75"/>
      <c r="Q56" s="76"/>
      <c r="R56" s="76"/>
      <c r="S56" s="76"/>
      <c r="T56" s="77"/>
    </row>
    <row r="57" ht="6" customHeight="1" thickBot="1" thickTop="1"/>
    <row r="58" spans="1:20" ht="18" customHeight="1" thickTop="1">
      <c r="A58" s="92"/>
      <c r="B58" s="46"/>
      <c r="C58" s="824" t="s">
        <v>138</v>
      </c>
      <c r="D58" s="824"/>
      <c r="E58" s="824"/>
      <c r="F58" s="824"/>
      <c r="G58" s="824"/>
      <c r="H58" s="824"/>
      <c r="I58" s="824"/>
      <c r="J58" s="61"/>
      <c r="K58" s="64"/>
      <c r="L58" s="64"/>
      <c r="M58" s="64"/>
      <c r="N58" s="64"/>
      <c r="O58" s="65"/>
      <c r="P58" s="198"/>
      <c r="Q58" s="199"/>
      <c r="R58" s="199"/>
      <c r="S58" s="199"/>
      <c r="T58" s="200"/>
    </row>
    <row r="59" spans="1:20" ht="18" customHeight="1">
      <c r="A59" s="197"/>
      <c r="B59" s="72"/>
      <c r="C59" s="823" t="s">
        <v>483</v>
      </c>
      <c r="D59" s="823"/>
      <c r="E59" s="823"/>
      <c r="F59" s="823"/>
      <c r="G59" s="823"/>
      <c r="H59" s="823"/>
      <c r="I59" s="823"/>
      <c r="J59" s="236"/>
      <c r="K59" s="348">
        <v>17789</v>
      </c>
      <c r="L59" s="348">
        <v>17228</v>
      </c>
      <c r="M59" s="348">
        <v>16612</v>
      </c>
      <c r="N59" s="348">
        <v>15984</v>
      </c>
      <c r="O59" s="44">
        <v>15713</v>
      </c>
      <c r="P59" s="349">
        <f>O59+P26-1225</f>
        <v>15282</v>
      </c>
      <c r="Q59" s="348">
        <f>P59+Q26-1249</f>
        <v>14838</v>
      </c>
      <c r="R59" s="348">
        <f>Q59+R26-1330</f>
        <v>14508</v>
      </c>
      <c r="S59" s="348">
        <f>R59+S26-1353</f>
        <v>15251</v>
      </c>
      <c r="T59" s="350">
        <f>S59+T26-1391</f>
        <v>15690</v>
      </c>
    </row>
    <row r="60" spans="1:20" ht="18" customHeight="1">
      <c r="A60" s="197"/>
      <c r="B60" s="73"/>
      <c r="C60" s="794" t="s">
        <v>16</v>
      </c>
      <c r="D60" s="795"/>
      <c r="E60" s="795"/>
      <c r="F60" s="795"/>
      <c r="G60" s="795"/>
      <c r="H60" s="795"/>
      <c r="I60" s="795"/>
      <c r="J60" s="796"/>
      <c r="K60" s="35">
        <v>17789</v>
      </c>
      <c r="L60" s="35">
        <v>17228</v>
      </c>
      <c r="M60" s="35">
        <v>16612</v>
      </c>
      <c r="N60" s="35">
        <v>15984</v>
      </c>
      <c r="O60" s="36">
        <v>15713</v>
      </c>
      <c r="P60" s="37">
        <v>15282</v>
      </c>
      <c r="Q60" s="35">
        <v>14838</v>
      </c>
      <c r="R60" s="35">
        <v>14508</v>
      </c>
      <c r="S60" s="35">
        <v>15251</v>
      </c>
      <c r="T60" s="38">
        <v>15690</v>
      </c>
    </row>
    <row r="61" spans="1:20" ht="18" customHeight="1" thickBot="1">
      <c r="A61" s="196"/>
      <c r="B61" s="68"/>
      <c r="C61" s="794" t="s">
        <v>15</v>
      </c>
      <c r="D61" s="795"/>
      <c r="E61" s="795"/>
      <c r="F61" s="795"/>
      <c r="G61" s="795"/>
      <c r="H61" s="795"/>
      <c r="I61" s="795"/>
      <c r="J61" s="796"/>
      <c r="K61" s="64"/>
      <c r="L61" s="64"/>
      <c r="M61" s="64"/>
      <c r="N61" s="64"/>
      <c r="O61" s="65"/>
      <c r="P61" s="75"/>
      <c r="Q61" s="76"/>
      <c r="R61" s="76"/>
      <c r="S61" s="76"/>
      <c r="T61" s="77"/>
    </row>
    <row r="62" ht="15.75" customHeight="1" thickTop="1"/>
    <row r="63" spans="1:20" ht="21" customHeight="1">
      <c r="A63" s="30" t="s">
        <v>434</v>
      </c>
      <c r="B63" s="112"/>
      <c r="C63" s="112"/>
      <c r="D63" s="112"/>
      <c r="E63" s="112"/>
      <c r="F63" s="112"/>
      <c r="G63" s="112"/>
      <c r="S63" s="800" t="s">
        <v>173</v>
      </c>
      <c r="T63" s="800"/>
    </row>
    <row r="64" spans="1:20" ht="9" customHeight="1" thickBot="1">
      <c r="A64" s="113"/>
      <c r="B64" s="113"/>
      <c r="C64" s="113"/>
      <c r="D64" s="113"/>
      <c r="E64" s="113"/>
      <c r="F64" s="113"/>
      <c r="G64" s="113"/>
      <c r="I64" s="32"/>
      <c r="J64" s="31"/>
      <c r="S64" s="801"/>
      <c r="T64" s="801"/>
    </row>
    <row r="65" spans="1:20" ht="16.5" customHeight="1" thickTop="1">
      <c r="A65" s="116"/>
      <c r="B65" s="117"/>
      <c r="C65" s="117"/>
      <c r="D65" s="141"/>
      <c r="E65" s="117"/>
      <c r="F65" s="117"/>
      <c r="G65" s="117"/>
      <c r="H65" s="118" t="s">
        <v>349</v>
      </c>
      <c r="I65" s="118"/>
      <c r="J65" s="149"/>
      <c r="K65" s="120" t="s">
        <v>81</v>
      </c>
      <c r="L65" s="120" t="s">
        <v>82</v>
      </c>
      <c r="M65" s="120" t="s">
        <v>83</v>
      </c>
      <c r="N65" s="120" t="s">
        <v>84</v>
      </c>
      <c r="O65" s="121" t="s">
        <v>85</v>
      </c>
      <c r="P65" s="122" t="s">
        <v>76</v>
      </c>
      <c r="Q65" s="123" t="s">
        <v>77</v>
      </c>
      <c r="R65" s="123" t="s">
        <v>78</v>
      </c>
      <c r="S65" s="123" t="s">
        <v>79</v>
      </c>
      <c r="T65" s="124" t="s">
        <v>80</v>
      </c>
    </row>
    <row r="66" spans="1:20" ht="16.5" customHeight="1">
      <c r="A66" s="125"/>
      <c r="B66" s="126"/>
      <c r="C66" s="126"/>
      <c r="D66" s="142"/>
      <c r="E66" s="126"/>
      <c r="F66" s="126"/>
      <c r="G66" s="126"/>
      <c r="H66" s="127"/>
      <c r="I66" s="127"/>
      <c r="J66" s="150"/>
      <c r="K66" s="129" t="s">
        <v>317</v>
      </c>
      <c r="L66" s="129" t="s">
        <v>318</v>
      </c>
      <c r="M66" s="129" t="s">
        <v>319</v>
      </c>
      <c r="N66" s="129" t="s">
        <v>320</v>
      </c>
      <c r="O66" s="130" t="s">
        <v>321</v>
      </c>
      <c r="P66" s="131" t="s">
        <v>322</v>
      </c>
      <c r="Q66" s="129" t="s">
        <v>323</v>
      </c>
      <c r="R66" s="129" t="s">
        <v>324</v>
      </c>
      <c r="S66" s="129" t="s">
        <v>325</v>
      </c>
      <c r="T66" s="132" t="s">
        <v>326</v>
      </c>
    </row>
    <row r="67" spans="1:20" ht="16.5" customHeight="1">
      <c r="A67" s="133"/>
      <c r="B67" s="134"/>
      <c r="C67" s="134" t="s">
        <v>367</v>
      </c>
      <c r="D67" s="134"/>
      <c r="E67" s="134" t="s">
        <v>368</v>
      </c>
      <c r="F67" s="134"/>
      <c r="G67" s="134"/>
      <c r="H67" s="134"/>
      <c r="I67" s="151"/>
      <c r="J67" s="152"/>
      <c r="K67" s="136" t="s">
        <v>327</v>
      </c>
      <c r="L67" s="136" t="s">
        <v>327</v>
      </c>
      <c r="M67" s="136" t="s">
        <v>327</v>
      </c>
      <c r="N67" s="136" t="s">
        <v>327</v>
      </c>
      <c r="O67" s="137" t="s">
        <v>328</v>
      </c>
      <c r="P67" s="138"/>
      <c r="Q67" s="139"/>
      <c r="R67" s="139"/>
      <c r="S67" s="139"/>
      <c r="T67" s="140"/>
    </row>
    <row r="68" spans="1:20" ht="18" customHeight="1">
      <c r="A68" s="62"/>
      <c r="B68" s="114"/>
      <c r="C68" s="797" t="s">
        <v>357</v>
      </c>
      <c r="D68" s="797"/>
      <c r="E68" s="797"/>
      <c r="F68" s="797"/>
      <c r="G68" s="620"/>
      <c r="H68" s="620"/>
      <c r="I68" s="251"/>
      <c r="J68" s="63"/>
      <c r="K68" s="359">
        <v>120</v>
      </c>
      <c r="L68" s="359">
        <v>175</v>
      </c>
      <c r="M68" s="359">
        <v>114</v>
      </c>
      <c r="N68" s="360">
        <v>112</v>
      </c>
      <c r="O68" s="361">
        <v>113</v>
      </c>
      <c r="P68" s="362">
        <f>855-P73</f>
        <v>121</v>
      </c>
      <c r="Q68" s="360">
        <f>604-Q73</f>
        <v>121</v>
      </c>
      <c r="R68" s="360">
        <f>573-R73</f>
        <v>119</v>
      </c>
      <c r="S68" s="360">
        <f>708-S73</f>
        <v>120</v>
      </c>
      <c r="T68" s="363">
        <f>650-T73</f>
        <v>117</v>
      </c>
    </row>
    <row r="69" spans="1:20" ht="18" customHeight="1">
      <c r="A69" s="71"/>
      <c r="B69" s="72"/>
      <c r="C69" s="72"/>
      <c r="D69" s="248"/>
      <c r="E69" s="795" t="s">
        <v>358</v>
      </c>
      <c r="F69" s="795"/>
      <c r="G69" s="795"/>
      <c r="H69" s="795"/>
      <c r="I69" s="795"/>
      <c r="J69" s="796"/>
      <c r="K69" s="35">
        <v>84</v>
      </c>
      <c r="L69" s="35">
        <v>82</v>
      </c>
      <c r="M69" s="35">
        <v>108</v>
      </c>
      <c r="N69" s="35">
        <v>106</v>
      </c>
      <c r="O69" s="36">
        <v>105</v>
      </c>
      <c r="P69" s="37">
        <f>P68-P70</f>
        <v>115</v>
      </c>
      <c r="Q69" s="35">
        <f>Q68-Q70</f>
        <v>115</v>
      </c>
      <c r="R69" s="35">
        <f>R68-R70</f>
        <v>113</v>
      </c>
      <c r="S69" s="35">
        <f>S68-S70</f>
        <v>114</v>
      </c>
      <c r="T69" s="38">
        <f>T68-T70</f>
        <v>111</v>
      </c>
    </row>
    <row r="70" spans="1:20" ht="18" customHeight="1">
      <c r="A70" s="71"/>
      <c r="B70" s="72"/>
      <c r="C70" s="72"/>
      <c r="D70" s="248"/>
      <c r="E70" s="798" t="s">
        <v>359</v>
      </c>
      <c r="F70" s="798"/>
      <c r="G70" s="798"/>
      <c r="H70" s="798"/>
      <c r="I70" s="798"/>
      <c r="J70" s="799"/>
      <c r="K70" s="56">
        <v>36</v>
      </c>
      <c r="L70" s="56">
        <v>93</v>
      </c>
      <c r="M70" s="56">
        <v>6</v>
      </c>
      <c r="N70" s="56">
        <v>6</v>
      </c>
      <c r="O70" s="57">
        <v>8</v>
      </c>
      <c r="P70" s="58">
        <v>6</v>
      </c>
      <c r="Q70" s="56">
        <v>6</v>
      </c>
      <c r="R70" s="56">
        <v>6</v>
      </c>
      <c r="S70" s="56">
        <v>6</v>
      </c>
      <c r="T70" s="59">
        <v>6</v>
      </c>
    </row>
    <row r="71" spans="1:20" ht="18" customHeight="1">
      <c r="A71" s="71"/>
      <c r="B71" s="72"/>
      <c r="C71" s="72"/>
      <c r="D71" s="252"/>
      <c r="E71" s="788" t="s">
        <v>13</v>
      </c>
      <c r="F71" s="789"/>
      <c r="G71" s="789"/>
      <c r="H71" s="789"/>
      <c r="I71" s="789"/>
      <c r="J71" s="790"/>
      <c r="K71" s="289">
        <v>0</v>
      </c>
      <c r="L71" s="289">
        <v>0</v>
      </c>
      <c r="M71" s="289">
        <v>0</v>
      </c>
      <c r="N71" s="289">
        <v>0</v>
      </c>
      <c r="O71" s="290">
        <v>0</v>
      </c>
      <c r="P71" s="364">
        <v>0</v>
      </c>
      <c r="Q71" s="289">
        <v>0</v>
      </c>
      <c r="R71" s="289">
        <v>0</v>
      </c>
      <c r="S71" s="289">
        <v>0</v>
      </c>
      <c r="T71" s="291">
        <v>0</v>
      </c>
    </row>
    <row r="72" spans="1:20" ht="18" customHeight="1">
      <c r="A72" s="71"/>
      <c r="B72" s="72"/>
      <c r="C72" s="72"/>
      <c r="D72" s="249"/>
      <c r="E72" s="791" t="s">
        <v>14</v>
      </c>
      <c r="F72" s="792"/>
      <c r="G72" s="792"/>
      <c r="H72" s="792"/>
      <c r="I72" s="792"/>
      <c r="J72" s="793"/>
      <c r="K72" s="365">
        <v>36</v>
      </c>
      <c r="L72" s="365">
        <v>93</v>
      </c>
      <c r="M72" s="365">
        <v>6</v>
      </c>
      <c r="N72" s="365">
        <v>6</v>
      </c>
      <c r="O72" s="366">
        <v>8</v>
      </c>
      <c r="P72" s="367">
        <v>6</v>
      </c>
      <c r="Q72" s="365">
        <v>6</v>
      </c>
      <c r="R72" s="365">
        <v>6</v>
      </c>
      <c r="S72" s="365">
        <v>6</v>
      </c>
      <c r="T72" s="368">
        <v>6</v>
      </c>
    </row>
    <row r="73" spans="1:20" ht="18" customHeight="1">
      <c r="A73" s="62"/>
      <c r="B73" s="114"/>
      <c r="C73" s="797" t="s">
        <v>360</v>
      </c>
      <c r="D73" s="797"/>
      <c r="E73" s="797"/>
      <c r="F73" s="797"/>
      <c r="G73" s="620"/>
      <c r="H73" s="620"/>
      <c r="I73" s="66"/>
      <c r="J73" s="47"/>
      <c r="K73" s="35">
        <v>0</v>
      </c>
      <c r="L73" s="35">
        <v>914</v>
      </c>
      <c r="M73" s="35">
        <v>1094</v>
      </c>
      <c r="N73" s="35">
        <v>975</v>
      </c>
      <c r="O73" s="36">
        <v>689</v>
      </c>
      <c r="P73" s="37">
        <v>734</v>
      </c>
      <c r="Q73" s="35">
        <v>483</v>
      </c>
      <c r="R73" s="35">
        <v>454</v>
      </c>
      <c r="S73" s="35">
        <v>588</v>
      </c>
      <c r="T73" s="38">
        <v>533</v>
      </c>
    </row>
    <row r="74" spans="1:20" ht="18" customHeight="1">
      <c r="A74" s="71"/>
      <c r="B74" s="72"/>
      <c r="C74" s="72"/>
      <c r="D74" s="248"/>
      <c r="E74" s="795" t="s">
        <v>358</v>
      </c>
      <c r="F74" s="795"/>
      <c r="G74" s="795"/>
      <c r="H74" s="795"/>
      <c r="I74" s="795"/>
      <c r="J74" s="796"/>
      <c r="K74" s="35">
        <v>36</v>
      </c>
      <c r="L74" s="35">
        <v>38</v>
      </c>
      <c r="M74" s="35">
        <v>117</v>
      </c>
      <c r="N74" s="35">
        <v>109</v>
      </c>
      <c r="O74" s="36">
        <v>98</v>
      </c>
      <c r="P74" s="37">
        <v>88</v>
      </c>
      <c r="Q74" s="35">
        <v>75</v>
      </c>
      <c r="R74" s="35">
        <v>67</v>
      </c>
      <c r="S74" s="35">
        <v>49</v>
      </c>
      <c r="T74" s="38">
        <v>44</v>
      </c>
    </row>
    <row r="75" spans="1:20" ht="18" customHeight="1">
      <c r="A75" s="71"/>
      <c r="B75" s="72"/>
      <c r="C75" s="72"/>
      <c r="D75" s="248"/>
      <c r="E75" s="798" t="s">
        <v>359</v>
      </c>
      <c r="F75" s="798"/>
      <c r="G75" s="798"/>
      <c r="H75" s="798"/>
      <c r="I75" s="798"/>
      <c r="J75" s="799"/>
      <c r="K75" s="56">
        <v>809</v>
      </c>
      <c r="L75" s="56">
        <v>876</v>
      </c>
      <c r="M75" s="56">
        <v>977</v>
      </c>
      <c r="N75" s="56">
        <v>866</v>
      </c>
      <c r="O75" s="57">
        <v>591</v>
      </c>
      <c r="P75" s="58">
        <f>P73-P74</f>
        <v>646</v>
      </c>
      <c r="Q75" s="56">
        <f>Q73-Q74</f>
        <v>408</v>
      </c>
      <c r="R75" s="56">
        <f>R73-R74</f>
        <v>387</v>
      </c>
      <c r="S75" s="56">
        <f>S73-S74</f>
        <v>539</v>
      </c>
      <c r="T75" s="59">
        <f>T73-T74</f>
        <v>489</v>
      </c>
    </row>
    <row r="76" spans="1:20" ht="18" customHeight="1" thickBot="1">
      <c r="A76" s="67"/>
      <c r="B76" s="74"/>
      <c r="C76" s="74"/>
      <c r="D76" s="249"/>
      <c r="E76" s="791" t="s">
        <v>14</v>
      </c>
      <c r="F76" s="792"/>
      <c r="G76" s="792"/>
      <c r="H76" s="792"/>
      <c r="I76" s="792"/>
      <c r="J76" s="793"/>
      <c r="K76" s="365">
        <v>809</v>
      </c>
      <c r="L76" s="365">
        <v>876</v>
      </c>
      <c r="M76" s="365">
        <v>977</v>
      </c>
      <c r="N76" s="365">
        <v>866</v>
      </c>
      <c r="O76" s="366">
        <v>591</v>
      </c>
      <c r="P76" s="369">
        <v>646</v>
      </c>
      <c r="Q76" s="370">
        <v>408</v>
      </c>
      <c r="R76" s="370">
        <v>387</v>
      </c>
      <c r="S76" s="370">
        <v>539</v>
      </c>
      <c r="T76" s="371">
        <v>489</v>
      </c>
    </row>
    <row r="77" spans="3:10" ht="14.25" thickTop="1">
      <c r="C77" s="69"/>
      <c r="F77" s="32"/>
      <c r="G77" s="32"/>
      <c r="J77" s="31"/>
    </row>
  </sheetData>
  <mergeCells count="111">
    <mergeCell ref="D40:H40"/>
    <mergeCell ref="C41:H41"/>
    <mergeCell ref="C42:I42"/>
    <mergeCell ref="C43:I43"/>
    <mergeCell ref="E27:I27"/>
    <mergeCell ref="E28:I28"/>
    <mergeCell ref="E29:I29"/>
    <mergeCell ref="E30:I30"/>
    <mergeCell ref="S51:S52"/>
    <mergeCell ref="K49:K50"/>
    <mergeCell ref="K51:K52"/>
    <mergeCell ref="L49:L50"/>
    <mergeCell ref="L51:L52"/>
    <mergeCell ref="C46:I46"/>
    <mergeCell ref="C45:G45"/>
    <mergeCell ref="H47:I47"/>
    <mergeCell ref="H48:I48"/>
    <mergeCell ref="C47:G47"/>
    <mergeCell ref="C48:G48"/>
    <mergeCell ref="F11:I11"/>
    <mergeCell ref="E31:I31"/>
    <mergeCell ref="C44:I44"/>
    <mergeCell ref="C55:H55"/>
    <mergeCell ref="F23:I23"/>
    <mergeCell ref="D24:H24"/>
    <mergeCell ref="D25:I25"/>
    <mergeCell ref="E26:I26"/>
    <mergeCell ref="E32:I32"/>
    <mergeCell ref="D33:I33"/>
    <mergeCell ref="D7:I7"/>
    <mergeCell ref="E8:I8"/>
    <mergeCell ref="F10:I10"/>
    <mergeCell ref="F9:I9"/>
    <mergeCell ref="E12:I12"/>
    <mergeCell ref="F13:I13"/>
    <mergeCell ref="F14:I14"/>
    <mergeCell ref="F17:I17"/>
    <mergeCell ref="G18:I18"/>
    <mergeCell ref="F19:I19"/>
    <mergeCell ref="E20:I20"/>
    <mergeCell ref="F21:I21"/>
    <mergeCell ref="G22:I22"/>
    <mergeCell ref="M49:M50"/>
    <mergeCell ref="N49:N50"/>
    <mergeCell ref="O49:O50"/>
    <mergeCell ref="E34:I34"/>
    <mergeCell ref="G35:I35"/>
    <mergeCell ref="E36:I36"/>
    <mergeCell ref="E37:I37"/>
    <mergeCell ref="E38:I38"/>
    <mergeCell ref="E39:I39"/>
    <mergeCell ref="A49:A50"/>
    <mergeCell ref="A51:A52"/>
    <mergeCell ref="Q51:Q52"/>
    <mergeCell ref="R51:R52"/>
    <mergeCell ref="J51:J52"/>
    <mergeCell ref="J49:J50"/>
    <mergeCell ref="I49:I50"/>
    <mergeCell ref="I51:I52"/>
    <mergeCell ref="C51:F52"/>
    <mergeCell ref="C49:F50"/>
    <mergeCell ref="T51:T52"/>
    <mergeCell ref="M51:M52"/>
    <mergeCell ref="N51:N52"/>
    <mergeCell ref="T49:T50"/>
    <mergeCell ref="Q49:Q50"/>
    <mergeCell ref="R49:R50"/>
    <mergeCell ref="S49:S50"/>
    <mergeCell ref="O51:O52"/>
    <mergeCell ref="P51:P52"/>
    <mergeCell ref="P49:P50"/>
    <mergeCell ref="A47:A48"/>
    <mergeCell ref="H45:I45"/>
    <mergeCell ref="A7:A24"/>
    <mergeCell ref="A25:A40"/>
    <mergeCell ref="B7:B14"/>
    <mergeCell ref="B15:B23"/>
    <mergeCell ref="B25:B32"/>
    <mergeCell ref="B33:B39"/>
    <mergeCell ref="D15:I15"/>
    <mergeCell ref="E16:I16"/>
    <mergeCell ref="C59:I59"/>
    <mergeCell ref="C58:I58"/>
    <mergeCell ref="E69:J69"/>
    <mergeCell ref="E70:J70"/>
    <mergeCell ref="M53:M54"/>
    <mergeCell ref="B53:B54"/>
    <mergeCell ref="C56:G56"/>
    <mergeCell ref="H56:J56"/>
    <mergeCell ref="A53:A54"/>
    <mergeCell ref="K53:K54"/>
    <mergeCell ref="L53:L54"/>
    <mergeCell ref="C53:I54"/>
    <mergeCell ref="J53:J54"/>
    <mergeCell ref="N53:N54"/>
    <mergeCell ref="O53:O54"/>
    <mergeCell ref="P53:P54"/>
    <mergeCell ref="Q53:Q54"/>
    <mergeCell ref="S63:T64"/>
    <mergeCell ref="R53:R54"/>
    <mergeCell ref="S53:S54"/>
    <mergeCell ref="T53:T54"/>
    <mergeCell ref="E71:J71"/>
    <mergeCell ref="E72:J72"/>
    <mergeCell ref="E76:J76"/>
    <mergeCell ref="C60:J60"/>
    <mergeCell ref="C61:J61"/>
    <mergeCell ref="C68:H68"/>
    <mergeCell ref="C73:H73"/>
    <mergeCell ref="E74:J74"/>
    <mergeCell ref="E75:J75"/>
  </mergeCells>
  <printOptions horizontalCentered="1"/>
  <pageMargins left="0.2" right="0.2" top="0.41" bottom="0.36" header="0.2" footer="0.2"/>
  <pageSetup horizontalDpi="600" verticalDpi="600" orientation="landscape" paperSize="9" scale="80" r:id="rId2"/>
  <headerFooter alignWithMargins="0">
    <oddHeader>&amp;R
</oddHeader>
  </headerFooter>
  <rowBreaks count="1" manualBreakCount="1">
    <brk id="40" max="21" man="1"/>
  </rowBreaks>
  <drawing r:id="rId1"/>
</worksheet>
</file>

<file path=xl/worksheets/sheet5.xml><?xml version="1.0" encoding="utf-8"?>
<worksheet xmlns="http://schemas.openxmlformats.org/spreadsheetml/2006/main" xmlns:r="http://schemas.openxmlformats.org/officeDocument/2006/relationships">
  <sheetPr>
    <tabColor indexed="11"/>
  </sheetPr>
  <dimension ref="A1:Q74"/>
  <sheetViews>
    <sheetView tabSelected="1" workbookViewId="0" topLeftCell="E18">
      <selection activeCell="I58" sqref="I58"/>
    </sheetView>
  </sheetViews>
  <sheetFormatPr defaultColWidth="8.796875" defaultRowHeight="15"/>
  <cols>
    <col min="1" max="1" width="3.59765625" style="155" customWidth="1"/>
    <col min="2" max="3" width="2.09765625" style="155" customWidth="1"/>
    <col min="4" max="4" width="20.59765625" style="155" customWidth="1"/>
    <col min="5" max="5" width="4" style="156" bestFit="1" customWidth="1"/>
    <col min="6" max="6" width="5.59765625" style="156" customWidth="1"/>
    <col min="7" max="16" width="10.09765625" style="155" customWidth="1"/>
    <col min="17" max="16384" width="9" style="155" customWidth="1"/>
  </cols>
  <sheetData>
    <row r="1" spans="1:16" ht="18" customHeight="1">
      <c r="A1" s="186" t="s">
        <v>475</v>
      </c>
      <c r="B1" s="186"/>
      <c r="C1" s="186"/>
      <c r="D1" s="186"/>
      <c r="E1" s="186"/>
      <c r="F1" s="186"/>
      <c r="G1" s="186"/>
      <c r="H1" s="186"/>
      <c r="I1" s="186"/>
      <c r="J1" s="186"/>
      <c r="K1" s="186"/>
      <c r="L1" s="186"/>
      <c r="M1" s="186"/>
      <c r="N1" s="186"/>
      <c r="O1" s="872" t="s">
        <v>10</v>
      </c>
      <c r="P1" s="872"/>
    </row>
    <row r="2" spans="12:16" ht="3" customHeight="1" thickBot="1">
      <c r="L2" s="157"/>
      <c r="M2" s="157"/>
      <c r="N2" s="157"/>
      <c r="O2" s="157"/>
      <c r="P2" s="201"/>
    </row>
    <row r="3" spans="1:16" ht="12.75" customHeight="1" thickTop="1">
      <c r="A3" s="187"/>
      <c r="B3" s="188"/>
      <c r="C3" s="188"/>
      <c r="D3" s="188"/>
      <c r="E3" s="189"/>
      <c r="F3" s="189"/>
      <c r="G3" s="160" t="s">
        <v>81</v>
      </c>
      <c r="H3" s="160" t="s">
        <v>82</v>
      </c>
      <c r="I3" s="160" t="s">
        <v>83</v>
      </c>
      <c r="J3" s="160" t="s">
        <v>84</v>
      </c>
      <c r="K3" s="161" t="s">
        <v>85</v>
      </c>
      <c r="L3" s="162" t="s">
        <v>76</v>
      </c>
      <c r="M3" s="163" t="s">
        <v>77</v>
      </c>
      <c r="N3" s="163" t="s">
        <v>78</v>
      </c>
      <c r="O3" s="163" t="s">
        <v>79</v>
      </c>
      <c r="P3" s="164" t="s">
        <v>80</v>
      </c>
    </row>
    <row r="4" spans="1:16" ht="12.75" customHeight="1">
      <c r="A4" s="190"/>
      <c r="B4" s="191"/>
      <c r="C4" s="191"/>
      <c r="D4" s="191"/>
      <c r="E4" s="192"/>
      <c r="F4" s="192"/>
      <c r="G4" s="167" t="s">
        <v>317</v>
      </c>
      <c r="H4" s="167" t="s">
        <v>318</v>
      </c>
      <c r="I4" s="167" t="s">
        <v>319</v>
      </c>
      <c r="J4" s="167" t="s">
        <v>320</v>
      </c>
      <c r="K4" s="168" t="s">
        <v>321</v>
      </c>
      <c r="L4" s="169" t="s">
        <v>322</v>
      </c>
      <c r="M4" s="167" t="s">
        <v>323</v>
      </c>
      <c r="N4" s="167" t="s">
        <v>324</v>
      </c>
      <c r="O4" s="167" t="s">
        <v>325</v>
      </c>
      <c r="P4" s="170" t="s">
        <v>326</v>
      </c>
    </row>
    <row r="5" spans="1:16" ht="12.75" customHeight="1">
      <c r="A5" s="193"/>
      <c r="B5" s="194"/>
      <c r="C5" s="194"/>
      <c r="D5" s="194"/>
      <c r="E5" s="195"/>
      <c r="F5" s="195"/>
      <c r="G5" s="171" t="s">
        <v>327</v>
      </c>
      <c r="H5" s="171" t="s">
        <v>327</v>
      </c>
      <c r="I5" s="171" t="s">
        <v>327</v>
      </c>
      <c r="J5" s="171" t="s">
        <v>327</v>
      </c>
      <c r="K5" s="172" t="s">
        <v>328</v>
      </c>
      <c r="L5" s="138"/>
      <c r="M5" s="139"/>
      <c r="N5" s="139"/>
      <c r="O5" s="139"/>
      <c r="P5" s="140"/>
    </row>
    <row r="6" spans="5:6" s="165" customFormat="1" ht="5.25" customHeight="1">
      <c r="E6" s="166"/>
      <c r="F6" s="166"/>
    </row>
    <row r="7" spans="1:16" ht="15.75" customHeight="1">
      <c r="A7" s="173" t="s">
        <v>433</v>
      </c>
      <c r="B7" s="174"/>
      <c r="C7" s="174"/>
      <c r="D7" s="174"/>
      <c r="E7" s="175" t="s">
        <v>441</v>
      </c>
      <c r="F7" s="175" t="s">
        <v>446</v>
      </c>
      <c r="G7" s="35"/>
      <c r="H7" s="318"/>
      <c r="I7" s="35"/>
      <c r="J7" s="372"/>
      <c r="K7" s="51"/>
      <c r="L7" s="373"/>
      <c r="M7" s="35"/>
      <c r="N7" s="372"/>
      <c r="O7" s="39"/>
      <c r="P7" s="374"/>
    </row>
    <row r="8" spans="1:16" ht="15.75" customHeight="1" hidden="1">
      <c r="A8" s="173" t="s">
        <v>65</v>
      </c>
      <c r="B8" s="158"/>
      <c r="C8" s="158"/>
      <c r="D8" s="158"/>
      <c r="E8" s="175" t="s">
        <v>441</v>
      </c>
      <c r="F8" s="202"/>
      <c r="G8" s="35"/>
      <c r="H8" s="318"/>
      <c r="I8" s="35"/>
      <c r="J8" s="372"/>
      <c r="K8" s="51"/>
      <c r="L8" s="373"/>
      <c r="M8" s="35"/>
      <c r="N8" s="372"/>
      <c r="O8" s="39"/>
      <c r="P8" s="374"/>
    </row>
    <row r="9" spans="1:16" ht="15.75" customHeight="1">
      <c r="A9" s="173" t="s">
        <v>7</v>
      </c>
      <c r="B9" s="158"/>
      <c r="C9" s="158"/>
      <c r="D9" s="158"/>
      <c r="E9" s="175" t="s">
        <v>441</v>
      </c>
      <c r="F9" s="202"/>
      <c r="G9" s="375">
        <v>61.4</v>
      </c>
      <c r="H9" s="376">
        <v>55.7</v>
      </c>
      <c r="I9" s="375">
        <v>63.1</v>
      </c>
      <c r="J9" s="375">
        <v>69.6</v>
      </c>
      <c r="K9" s="377">
        <v>72.6</v>
      </c>
      <c r="L9" s="378">
        <v>73.4</v>
      </c>
      <c r="M9" s="375">
        <v>75</v>
      </c>
      <c r="N9" s="375">
        <v>74.8</v>
      </c>
      <c r="O9" s="379">
        <v>74.5</v>
      </c>
      <c r="P9" s="380">
        <v>79.2</v>
      </c>
    </row>
    <row r="10" spans="1:17" ht="5.25" customHeight="1">
      <c r="A10" s="158"/>
      <c r="B10" s="158"/>
      <c r="C10" s="158"/>
      <c r="D10" s="158"/>
      <c r="E10" s="159"/>
      <c r="F10" s="159"/>
      <c r="G10" s="381"/>
      <c r="H10" s="381"/>
      <c r="I10" s="381"/>
      <c r="J10" s="381"/>
      <c r="K10" s="381"/>
      <c r="L10" s="381"/>
      <c r="M10" s="381"/>
      <c r="N10" s="381"/>
      <c r="O10" s="381"/>
      <c r="P10" s="381"/>
      <c r="Q10" s="165"/>
    </row>
    <row r="11" spans="1:16" ht="15.75" customHeight="1">
      <c r="A11" s="176" t="s">
        <v>476</v>
      </c>
      <c r="B11" s="177"/>
      <c r="C11" s="177"/>
      <c r="D11" s="177"/>
      <c r="E11" s="178" t="s">
        <v>442</v>
      </c>
      <c r="F11" s="178"/>
      <c r="G11" s="382"/>
      <c r="H11" s="383"/>
      <c r="I11" s="382"/>
      <c r="J11" s="382"/>
      <c r="K11" s="384"/>
      <c r="L11" s="385"/>
      <c r="M11" s="382"/>
      <c r="N11" s="382"/>
      <c r="O11" s="386"/>
      <c r="P11" s="387"/>
    </row>
    <row r="12" spans="1:16" ht="15.75" customHeight="1">
      <c r="A12" s="179" t="s">
        <v>477</v>
      </c>
      <c r="B12" s="180"/>
      <c r="C12" s="180"/>
      <c r="D12" s="180"/>
      <c r="E12" s="181" t="s">
        <v>447</v>
      </c>
      <c r="F12" s="181"/>
      <c r="G12" s="289"/>
      <c r="H12" s="290"/>
      <c r="I12" s="289"/>
      <c r="J12" s="289"/>
      <c r="K12" s="310"/>
      <c r="L12" s="311"/>
      <c r="M12" s="289"/>
      <c r="N12" s="289"/>
      <c r="O12" s="312"/>
      <c r="P12" s="291"/>
    </row>
    <row r="13" spans="1:16" ht="15.75" customHeight="1">
      <c r="A13" s="179" t="s">
        <v>478</v>
      </c>
      <c r="B13" s="180"/>
      <c r="C13" s="180"/>
      <c r="D13" s="180"/>
      <c r="E13" s="181" t="s">
        <v>448</v>
      </c>
      <c r="F13" s="181"/>
      <c r="G13" s="289"/>
      <c r="H13" s="290"/>
      <c r="I13" s="289"/>
      <c r="J13" s="289"/>
      <c r="K13" s="310"/>
      <c r="L13" s="311"/>
      <c r="M13" s="289"/>
      <c r="N13" s="289"/>
      <c r="O13" s="312"/>
      <c r="P13" s="291"/>
    </row>
    <row r="14" spans="1:16" ht="15.75" customHeight="1">
      <c r="A14" s="179" t="s">
        <v>479</v>
      </c>
      <c r="B14" s="180"/>
      <c r="C14" s="180"/>
      <c r="D14" s="180"/>
      <c r="E14" s="181" t="s">
        <v>449</v>
      </c>
      <c r="F14" s="181" t="s">
        <v>446</v>
      </c>
      <c r="G14" s="289"/>
      <c r="H14" s="290"/>
      <c r="I14" s="289"/>
      <c r="J14" s="289"/>
      <c r="K14" s="310"/>
      <c r="L14" s="311"/>
      <c r="M14" s="289"/>
      <c r="N14" s="289"/>
      <c r="O14" s="312"/>
      <c r="P14" s="291"/>
    </row>
    <row r="15" spans="1:16" ht="15.75" customHeight="1">
      <c r="A15" s="179" t="s">
        <v>480</v>
      </c>
      <c r="B15" s="180"/>
      <c r="C15" s="180"/>
      <c r="D15" s="180"/>
      <c r="E15" s="181" t="s">
        <v>450</v>
      </c>
      <c r="F15" s="181" t="s">
        <v>446</v>
      </c>
      <c r="G15" s="388">
        <v>67.2</v>
      </c>
      <c r="H15" s="389">
        <v>64.7</v>
      </c>
      <c r="I15" s="388">
        <v>68.4</v>
      </c>
      <c r="J15" s="388">
        <v>73.9</v>
      </c>
      <c r="K15" s="390">
        <v>77</v>
      </c>
      <c r="L15" s="391">
        <v>77</v>
      </c>
      <c r="M15" s="388">
        <v>79.3</v>
      </c>
      <c r="N15" s="388">
        <v>79.4</v>
      </c>
      <c r="O15" s="392">
        <v>81.3</v>
      </c>
      <c r="P15" s="393">
        <v>87.6</v>
      </c>
    </row>
    <row r="16" spans="1:16" ht="30" customHeight="1">
      <c r="A16" s="875" t="s">
        <v>481</v>
      </c>
      <c r="B16" s="876"/>
      <c r="C16" s="876"/>
      <c r="D16" s="876"/>
      <c r="E16" s="183" t="s">
        <v>451</v>
      </c>
      <c r="F16" s="183" t="s">
        <v>446</v>
      </c>
      <c r="G16" s="365"/>
      <c r="H16" s="366"/>
      <c r="I16" s="365"/>
      <c r="J16" s="365"/>
      <c r="K16" s="394"/>
      <c r="L16" s="395"/>
      <c r="M16" s="365"/>
      <c r="N16" s="365"/>
      <c r="O16" s="396"/>
      <c r="P16" s="368"/>
    </row>
    <row r="17" spans="1:16" ht="17.25" customHeight="1">
      <c r="A17" s="877" t="s">
        <v>443</v>
      </c>
      <c r="B17" s="885" t="s">
        <v>444</v>
      </c>
      <c r="C17" s="885"/>
      <c r="D17" s="885"/>
      <c r="E17" s="166" t="s">
        <v>441</v>
      </c>
      <c r="F17" s="166"/>
      <c r="G17" s="397">
        <f>120/1399*100</f>
        <v>8.577555396711938</v>
      </c>
      <c r="H17" s="398">
        <f>175/1419*100</f>
        <v>12.332628611698379</v>
      </c>
      <c r="I17" s="397">
        <f>114/1564*100</f>
        <v>7.289002557544758</v>
      </c>
      <c r="J17" s="397">
        <f>112/1782*100</f>
        <v>6.285072951739619</v>
      </c>
      <c r="K17" s="399">
        <f>113/1826*100</f>
        <v>6.188389923329683</v>
      </c>
      <c r="L17" s="400">
        <f>121/1844*100</f>
        <v>6.561822125813449</v>
      </c>
      <c r="M17" s="397">
        <f>121/1899*100</f>
        <v>6.371774618220116</v>
      </c>
      <c r="N17" s="397">
        <f>119/1910*100</f>
        <v>6.230366492146596</v>
      </c>
      <c r="O17" s="401">
        <f>120/1924*100</f>
        <v>6.237006237006238</v>
      </c>
      <c r="P17" s="402">
        <f>117/2052*100</f>
        <v>5.701754385964912</v>
      </c>
    </row>
    <row r="18" spans="1:16" ht="15" customHeight="1">
      <c r="A18" s="878"/>
      <c r="B18" s="165"/>
      <c r="C18" s="255"/>
      <c r="D18" s="253" t="s">
        <v>17</v>
      </c>
      <c r="E18" s="182" t="s">
        <v>441</v>
      </c>
      <c r="F18" s="182"/>
      <c r="G18" s="319">
        <f>84/1399*100</f>
        <v>6.004288777698355</v>
      </c>
      <c r="H18" s="320">
        <f>82/1419*100</f>
        <v>5.778717406624383</v>
      </c>
      <c r="I18" s="319">
        <f>108/1564*100</f>
        <v>6.905370843989769</v>
      </c>
      <c r="J18" s="319">
        <f>106/1782*100</f>
        <v>5.948372615039282</v>
      </c>
      <c r="K18" s="321">
        <f>105/1826*100</f>
        <v>5.7502738225629795</v>
      </c>
      <c r="L18" s="322">
        <f>115/1844*100</f>
        <v>6.236442516268981</v>
      </c>
      <c r="M18" s="319">
        <f>115/1899*100</f>
        <v>6.055818852027383</v>
      </c>
      <c r="N18" s="319">
        <f>113/1910*100</f>
        <v>5.9162303664921465</v>
      </c>
      <c r="O18" s="323">
        <f>114/1924*100</f>
        <v>5.925155925155925</v>
      </c>
      <c r="P18" s="324">
        <f>111/2052*100</f>
        <v>5.409356725146199</v>
      </c>
    </row>
    <row r="19" spans="1:16" ht="15" customHeight="1">
      <c r="A19" s="878"/>
      <c r="B19" s="258"/>
      <c r="C19" s="256"/>
      <c r="D19" s="254" t="s">
        <v>18</v>
      </c>
      <c r="E19" s="182" t="s">
        <v>441</v>
      </c>
      <c r="F19" s="182"/>
      <c r="G19" s="319">
        <f>36/1399*100</f>
        <v>2.573266619013581</v>
      </c>
      <c r="H19" s="320">
        <f>93/1419*100</f>
        <v>6.553911205073996</v>
      </c>
      <c r="I19" s="319">
        <f>6/1564*100</f>
        <v>0.3836317135549872</v>
      </c>
      <c r="J19" s="319">
        <f>6/1782*100</f>
        <v>0.33670033670033667</v>
      </c>
      <c r="K19" s="321">
        <f>8/1826*100</f>
        <v>0.43811610076670315</v>
      </c>
      <c r="L19" s="322">
        <f>6/1844*100</f>
        <v>0.32537960954446854</v>
      </c>
      <c r="M19" s="319">
        <f>6/1899*100</f>
        <v>0.315955766192733</v>
      </c>
      <c r="N19" s="319">
        <f>6/1910*100</f>
        <v>0.31413612565445026</v>
      </c>
      <c r="O19" s="323">
        <f>6/1924*100</f>
        <v>0.31185031185031187</v>
      </c>
      <c r="P19" s="324">
        <f>6/2052*100</f>
        <v>0.29239766081871343</v>
      </c>
    </row>
    <row r="20" spans="1:16" ht="15" customHeight="1">
      <c r="A20" s="878"/>
      <c r="B20" s="165"/>
      <c r="C20" s="257"/>
      <c r="D20" s="253" t="s">
        <v>19</v>
      </c>
      <c r="E20" s="182" t="s">
        <v>441</v>
      </c>
      <c r="F20" s="182"/>
      <c r="G20" s="319">
        <v>0</v>
      </c>
      <c r="H20" s="320">
        <v>0</v>
      </c>
      <c r="I20" s="319">
        <v>0</v>
      </c>
      <c r="J20" s="319">
        <v>0</v>
      </c>
      <c r="K20" s="321">
        <v>0</v>
      </c>
      <c r="L20" s="322">
        <v>0</v>
      </c>
      <c r="M20" s="319">
        <v>0</v>
      </c>
      <c r="N20" s="319">
        <v>0</v>
      </c>
      <c r="O20" s="323">
        <v>0</v>
      </c>
      <c r="P20" s="324">
        <v>0</v>
      </c>
    </row>
    <row r="21" spans="1:16" ht="15" customHeight="1">
      <c r="A21" s="878"/>
      <c r="B21" s="45"/>
      <c r="C21" s="259"/>
      <c r="D21" s="260" t="s">
        <v>20</v>
      </c>
      <c r="E21" s="261" t="s">
        <v>441</v>
      </c>
      <c r="F21" s="261"/>
      <c r="G21" s="319">
        <v>2.6</v>
      </c>
      <c r="H21" s="320">
        <v>12.3</v>
      </c>
      <c r="I21" s="319">
        <v>0.4</v>
      </c>
      <c r="J21" s="319">
        <v>0.3</v>
      </c>
      <c r="K21" s="321">
        <v>0.4</v>
      </c>
      <c r="L21" s="322">
        <v>0.3</v>
      </c>
      <c r="M21" s="319">
        <v>0.3</v>
      </c>
      <c r="N21" s="319">
        <v>0.3</v>
      </c>
      <c r="O21" s="323">
        <v>0.3</v>
      </c>
      <c r="P21" s="324">
        <v>0.3</v>
      </c>
    </row>
    <row r="22" spans="1:16" ht="15" customHeight="1">
      <c r="A22" s="878"/>
      <c r="B22" s="883" t="s">
        <v>445</v>
      </c>
      <c r="C22" s="884"/>
      <c r="D22" s="884"/>
      <c r="E22" s="54" t="s">
        <v>441</v>
      </c>
      <c r="F22" s="54"/>
      <c r="G22" s="342">
        <f>845/1412*100</f>
        <v>59.84419263456091</v>
      </c>
      <c r="H22" s="343">
        <f>914/1175*100</f>
        <v>77.7872340425532</v>
      </c>
      <c r="I22" s="342">
        <f>1094/1322*100</f>
        <v>82.75340393343419</v>
      </c>
      <c r="J22" s="342">
        <f>975/1240*100</f>
        <v>78.62903225806451</v>
      </c>
      <c r="K22" s="403">
        <f>689/1457*100</f>
        <v>47.28894989704873</v>
      </c>
      <c r="L22" s="404">
        <f>734/1806*100</f>
        <v>40.64230343300111</v>
      </c>
      <c r="M22" s="342">
        <f>483/1491*100</f>
        <v>32.3943661971831</v>
      </c>
      <c r="N22" s="342">
        <f>454/1671*100</f>
        <v>27.169359664871333</v>
      </c>
      <c r="O22" s="405">
        <f>588/3156*100</f>
        <v>18.631178707224336</v>
      </c>
      <c r="P22" s="344">
        <f>533/2799*100</f>
        <v>19.042515183994283</v>
      </c>
    </row>
    <row r="23" spans="1:16" ht="15" customHeight="1">
      <c r="A23" s="878"/>
      <c r="B23" s="44"/>
      <c r="C23" s="262"/>
      <c r="D23" s="260" t="s">
        <v>17</v>
      </c>
      <c r="E23" s="261" t="s">
        <v>441</v>
      </c>
      <c r="F23" s="261"/>
      <c r="G23" s="319">
        <f>36/1412*100</f>
        <v>2.5495750708215295</v>
      </c>
      <c r="H23" s="320">
        <f>38/1175*100</f>
        <v>3.234042553191489</v>
      </c>
      <c r="I23" s="319">
        <f>117/1322*100</f>
        <v>8.850226928895614</v>
      </c>
      <c r="J23" s="319">
        <f>109/1240*100</f>
        <v>8.790322580645162</v>
      </c>
      <c r="K23" s="321">
        <f>98/1457*100</f>
        <v>6.72614962251201</v>
      </c>
      <c r="L23" s="322">
        <f>88/1806*100</f>
        <v>4.87264673311185</v>
      </c>
      <c r="M23" s="319">
        <f>75/1491*100</f>
        <v>5.030181086519115</v>
      </c>
      <c r="N23" s="319">
        <f>67/1671*100</f>
        <v>4.009575104727707</v>
      </c>
      <c r="O23" s="323">
        <f>49/3156*100</f>
        <v>1.5525982256020279</v>
      </c>
      <c r="P23" s="324">
        <f>44/2799*100</f>
        <v>1.5719899964272956</v>
      </c>
    </row>
    <row r="24" spans="1:16" ht="15" customHeight="1">
      <c r="A24" s="878"/>
      <c r="B24" s="44"/>
      <c r="C24" s="263"/>
      <c r="D24" s="264" t="s">
        <v>18</v>
      </c>
      <c r="E24" s="261" t="s">
        <v>441</v>
      </c>
      <c r="F24" s="261"/>
      <c r="G24" s="319">
        <f>809/1412*100</f>
        <v>57.29461756373938</v>
      </c>
      <c r="H24" s="320">
        <f>876/1175*100</f>
        <v>74.55319148936171</v>
      </c>
      <c r="I24" s="319">
        <f>977/1322*100</f>
        <v>73.90317700453858</v>
      </c>
      <c r="J24" s="319">
        <f>866/1240*100</f>
        <v>69.83870967741936</v>
      </c>
      <c r="K24" s="321">
        <f>591/1457*100</f>
        <v>40.56280027453672</v>
      </c>
      <c r="L24" s="322">
        <f>646/1806*100</f>
        <v>35.76965669988926</v>
      </c>
      <c r="M24" s="319">
        <f>408/1491*100</f>
        <v>27.364185110663986</v>
      </c>
      <c r="N24" s="319">
        <f>387/1671*100</f>
        <v>23.159784560143628</v>
      </c>
      <c r="O24" s="323">
        <f>539/3156*100</f>
        <v>17.078580481622307</v>
      </c>
      <c r="P24" s="324">
        <f>489/2799*100</f>
        <v>17.470525187566988</v>
      </c>
    </row>
    <row r="25" spans="1:16" ht="15" customHeight="1" thickBot="1">
      <c r="A25" s="879"/>
      <c r="B25" s="48"/>
      <c r="C25" s="265"/>
      <c r="D25" s="264" t="s">
        <v>20</v>
      </c>
      <c r="E25" s="266" t="s">
        <v>441</v>
      </c>
      <c r="F25" s="266"/>
      <c r="G25" s="325">
        <v>57.3</v>
      </c>
      <c r="H25" s="326">
        <v>74.6</v>
      </c>
      <c r="I25" s="325">
        <v>73.9</v>
      </c>
      <c r="J25" s="325">
        <v>69.8</v>
      </c>
      <c r="K25" s="327">
        <v>40.6</v>
      </c>
      <c r="L25" s="328">
        <v>35.8</v>
      </c>
      <c r="M25" s="329">
        <v>27.4</v>
      </c>
      <c r="N25" s="329">
        <v>23.2</v>
      </c>
      <c r="O25" s="330">
        <v>17.1</v>
      </c>
      <c r="P25" s="331">
        <v>17.5</v>
      </c>
    </row>
    <row r="26" spans="1:16" ht="4.5" customHeight="1" thickTop="1">
      <c r="A26" s="158"/>
      <c r="B26" s="158"/>
      <c r="C26" s="158"/>
      <c r="D26" s="158"/>
      <c r="E26" s="159"/>
      <c r="F26" s="159"/>
      <c r="G26" s="158"/>
      <c r="H26" s="158"/>
      <c r="I26" s="158"/>
      <c r="J26" s="158"/>
      <c r="K26" s="158"/>
      <c r="L26" s="165"/>
      <c r="M26" s="165"/>
      <c r="N26" s="165"/>
      <c r="O26" s="165"/>
      <c r="P26" s="165"/>
    </row>
    <row r="27" spans="1:6" ht="14.25" customHeight="1">
      <c r="A27" s="209" t="s">
        <v>8</v>
      </c>
      <c r="B27" s="209"/>
      <c r="C27" s="209"/>
      <c r="D27" s="284"/>
      <c r="E27" s="285"/>
      <c r="F27" s="155"/>
    </row>
    <row r="28" spans="1:5" ht="13.5" customHeight="1">
      <c r="A28" s="286" t="s">
        <v>465</v>
      </c>
      <c r="B28" s="209"/>
      <c r="C28" s="209"/>
      <c r="D28" s="209"/>
      <c r="E28" s="285"/>
    </row>
    <row r="29" spans="1:5" ht="13.5" customHeight="1">
      <c r="A29" s="209" t="s">
        <v>466</v>
      </c>
      <c r="B29" s="209"/>
      <c r="C29" s="209"/>
      <c r="D29" s="209"/>
      <c r="E29" s="285"/>
    </row>
    <row r="30" spans="1:5" ht="13.5" customHeight="1">
      <c r="A30" s="209" t="s">
        <v>467</v>
      </c>
      <c r="B30" s="209"/>
      <c r="C30" s="209"/>
      <c r="D30" s="209"/>
      <c r="E30" s="285"/>
    </row>
    <row r="31" spans="1:5" ht="13.5" customHeight="1" hidden="1">
      <c r="A31" s="209" t="s">
        <v>468</v>
      </c>
      <c r="B31" s="209"/>
      <c r="C31" s="209"/>
      <c r="D31" s="209"/>
      <c r="E31" s="285"/>
    </row>
    <row r="32" spans="1:5" ht="13.5" customHeight="1" hidden="1">
      <c r="A32" s="209" t="s">
        <v>469</v>
      </c>
      <c r="B32" s="209"/>
      <c r="C32" s="209"/>
      <c r="D32" s="209"/>
      <c r="E32" s="285"/>
    </row>
    <row r="33" spans="1:5" ht="13.5" customHeight="1" hidden="1">
      <c r="A33" s="209" t="s">
        <v>470</v>
      </c>
      <c r="B33" s="209"/>
      <c r="C33" s="209"/>
      <c r="D33" s="209"/>
      <c r="E33" s="285"/>
    </row>
    <row r="34" spans="1:7" ht="13.5" customHeight="1">
      <c r="A34" s="313" t="s">
        <v>152</v>
      </c>
      <c r="B34" s="314"/>
      <c r="C34" s="314"/>
      <c r="D34" s="314"/>
      <c r="E34" s="315"/>
      <c r="F34" s="316"/>
      <c r="G34" s="40"/>
    </row>
    <row r="35" spans="1:7" ht="13.5" customHeight="1">
      <c r="A35" s="313" t="s">
        <v>153</v>
      </c>
      <c r="B35" s="314"/>
      <c r="C35" s="314"/>
      <c r="D35" s="314"/>
      <c r="E35" s="315"/>
      <c r="F35" s="316"/>
      <c r="G35" s="40"/>
    </row>
    <row r="36" spans="1:9" ht="13.5" customHeight="1">
      <c r="A36" s="313" t="s">
        <v>154</v>
      </c>
      <c r="B36" s="314"/>
      <c r="C36" s="314"/>
      <c r="D36" s="314"/>
      <c r="E36" s="315"/>
      <c r="F36" s="316"/>
      <c r="G36" s="40"/>
      <c r="H36" s="40"/>
      <c r="I36" s="40"/>
    </row>
    <row r="37" spans="1:13" ht="13.5" customHeight="1">
      <c r="A37" s="313" t="s">
        <v>155</v>
      </c>
      <c r="B37" s="314"/>
      <c r="C37" s="314"/>
      <c r="D37" s="314"/>
      <c r="E37" s="315"/>
      <c r="F37" s="316"/>
      <c r="G37" s="40"/>
      <c r="H37" s="40"/>
      <c r="I37" s="40"/>
      <c r="J37" s="40"/>
      <c r="K37" s="40"/>
      <c r="L37" s="40"/>
      <c r="M37" s="40"/>
    </row>
    <row r="38" spans="1:13" ht="13.5" customHeight="1">
      <c r="A38" s="313" t="s">
        <v>156</v>
      </c>
      <c r="B38" s="314"/>
      <c r="C38" s="314"/>
      <c r="D38" s="314"/>
      <c r="E38" s="315"/>
      <c r="F38" s="316"/>
      <c r="G38" s="40"/>
      <c r="H38" s="40"/>
      <c r="I38" s="40"/>
      <c r="J38" s="40"/>
      <c r="K38" s="40"/>
      <c r="L38" s="40"/>
      <c r="M38" s="40"/>
    </row>
    <row r="39" spans="1:13" ht="13.5" customHeight="1">
      <c r="A39" s="313" t="s">
        <v>157</v>
      </c>
      <c r="B39" s="314"/>
      <c r="C39" s="314"/>
      <c r="D39" s="314"/>
      <c r="E39" s="315"/>
      <c r="F39" s="316"/>
      <c r="G39" s="40"/>
      <c r="H39" s="40"/>
      <c r="I39" s="40"/>
      <c r="J39" s="40"/>
      <c r="K39" s="40"/>
      <c r="L39" s="40"/>
      <c r="M39" s="40"/>
    </row>
    <row r="40" spans="1:13" ht="13.5" customHeight="1">
      <c r="A40" s="313" t="s">
        <v>158</v>
      </c>
      <c r="B40" s="314"/>
      <c r="C40" s="314"/>
      <c r="D40" s="314"/>
      <c r="E40" s="315"/>
      <c r="F40" s="316"/>
      <c r="G40" s="40"/>
      <c r="H40" s="40"/>
      <c r="I40" s="40"/>
      <c r="J40" s="40"/>
      <c r="K40" s="40"/>
      <c r="L40" s="40"/>
      <c r="M40" s="40"/>
    </row>
    <row r="41" spans="1:16" ht="16.5" customHeight="1">
      <c r="A41" s="406" t="s">
        <v>9</v>
      </c>
      <c r="B41" s="406"/>
      <c r="C41" s="406"/>
      <c r="D41" s="407"/>
      <c r="E41" s="408"/>
      <c r="F41" s="106"/>
      <c r="G41" s="45"/>
      <c r="H41" s="45"/>
      <c r="I41" s="45"/>
      <c r="J41" s="45"/>
      <c r="K41" s="45"/>
      <c r="L41" s="45"/>
      <c r="M41" s="45"/>
      <c r="N41" s="165"/>
      <c r="O41" s="165"/>
      <c r="P41" s="165"/>
    </row>
    <row r="42" spans="1:13" ht="13.5" customHeight="1">
      <c r="A42" s="313" t="s">
        <v>471</v>
      </c>
      <c r="B42" s="314"/>
      <c r="C42" s="314"/>
      <c r="D42" s="314"/>
      <c r="E42" s="315"/>
      <c r="F42" s="316"/>
      <c r="G42" s="40"/>
      <c r="H42" s="40"/>
      <c r="I42" s="40"/>
      <c r="J42" s="40"/>
      <c r="K42" s="40"/>
      <c r="L42" s="40"/>
      <c r="M42" s="40"/>
    </row>
    <row r="43" spans="1:13" ht="13.5" customHeight="1">
      <c r="A43" s="314" t="s">
        <v>472</v>
      </c>
      <c r="B43" s="314"/>
      <c r="C43" s="314"/>
      <c r="D43" s="314"/>
      <c r="E43" s="315"/>
      <c r="F43" s="316"/>
      <c r="G43" s="40"/>
      <c r="H43" s="40"/>
      <c r="I43" s="40"/>
      <c r="J43" s="40"/>
      <c r="K43" s="40"/>
      <c r="L43" s="40"/>
      <c r="M43" s="40"/>
    </row>
    <row r="44" spans="1:13" ht="13.5" customHeight="1">
      <c r="A44" s="314" t="s">
        <v>192</v>
      </c>
      <c r="B44" s="314"/>
      <c r="C44" s="314"/>
      <c r="D44" s="314"/>
      <c r="E44" s="315"/>
      <c r="F44" s="316"/>
      <c r="G44" s="40"/>
      <c r="H44" s="40"/>
      <c r="I44" s="40"/>
      <c r="J44" s="40"/>
      <c r="K44" s="40"/>
      <c r="L44" s="40"/>
      <c r="M44" s="40"/>
    </row>
    <row r="45" spans="1:13" ht="13.5" customHeight="1">
      <c r="A45" s="314" t="s">
        <v>222</v>
      </c>
      <c r="B45" s="314"/>
      <c r="C45" s="314"/>
      <c r="D45" s="314"/>
      <c r="E45" s="315"/>
      <c r="F45" s="316"/>
      <c r="G45" s="40"/>
      <c r="H45" s="40"/>
      <c r="I45" s="40"/>
      <c r="J45" s="40"/>
      <c r="K45" s="40"/>
      <c r="L45" s="40"/>
      <c r="M45" s="40"/>
    </row>
    <row r="46" spans="1:13" ht="13.5" customHeight="1">
      <c r="A46" s="314" t="s">
        <v>98</v>
      </c>
      <c r="B46" s="314"/>
      <c r="C46" s="314"/>
      <c r="D46" s="314"/>
      <c r="E46" s="315"/>
      <c r="F46" s="316"/>
      <c r="G46" s="40"/>
      <c r="H46" s="40"/>
      <c r="I46" s="40"/>
      <c r="J46" s="40"/>
      <c r="K46" s="40"/>
      <c r="L46" s="40"/>
      <c r="M46" s="40"/>
    </row>
    <row r="47" spans="1:13" ht="13.5" customHeight="1">
      <c r="A47" s="314" t="s">
        <v>196</v>
      </c>
      <c r="B47" s="314"/>
      <c r="C47" s="314"/>
      <c r="D47" s="314"/>
      <c r="E47" s="315"/>
      <c r="F47" s="316"/>
      <c r="G47" s="40"/>
      <c r="H47" s="40"/>
      <c r="I47" s="40"/>
      <c r="J47" s="40"/>
      <c r="K47" s="40"/>
      <c r="L47" s="40"/>
      <c r="M47" s="40"/>
    </row>
    <row r="48" spans="1:13" ht="13.5" customHeight="1">
      <c r="A48" s="314" t="s">
        <v>197</v>
      </c>
      <c r="B48" s="314"/>
      <c r="C48" s="314"/>
      <c r="D48" s="314"/>
      <c r="E48" s="315"/>
      <c r="F48" s="316"/>
      <c r="G48" s="40"/>
      <c r="H48" s="40"/>
      <c r="I48" s="40"/>
      <c r="J48" s="40"/>
      <c r="K48" s="40"/>
      <c r="L48" s="40"/>
      <c r="M48" s="40"/>
    </row>
    <row r="49" spans="1:13" ht="13.5" customHeight="1">
      <c r="A49" s="313" t="s">
        <v>473</v>
      </c>
      <c r="B49" s="314"/>
      <c r="C49" s="314"/>
      <c r="D49" s="314"/>
      <c r="E49" s="315"/>
      <c r="F49" s="316"/>
      <c r="G49" s="40"/>
      <c r="H49" s="40"/>
      <c r="I49" s="40"/>
      <c r="J49" s="40"/>
      <c r="K49" s="40"/>
      <c r="L49" s="40"/>
      <c r="M49" s="40"/>
    </row>
    <row r="50" spans="1:13" ht="13.5" customHeight="1">
      <c r="A50" s="313" t="s">
        <v>474</v>
      </c>
      <c r="B50" s="314"/>
      <c r="C50" s="314"/>
      <c r="D50" s="314"/>
      <c r="E50" s="315"/>
      <c r="F50" s="316"/>
      <c r="G50" s="40"/>
      <c r="H50" s="40"/>
      <c r="I50" s="40"/>
      <c r="J50" s="40"/>
      <c r="K50" s="40"/>
      <c r="L50" s="40"/>
      <c r="M50" s="40"/>
    </row>
    <row r="51" spans="1:4" ht="13.5" customHeight="1">
      <c r="A51" s="204"/>
      <c r="B51" s="203"/>
      <c r="C51" s="203"/>
      <c r="D51" s="203"/>
    </row>
    <row r="52" s="184" customFormat="1" ht="18" customHeight="1">
      <c r="A52" s="186" t="s">
        <v>1</v>
      </c>
    </row>
    <row r="53" spans="8:16" s="184" customFormat="1" ht="6" customHeight="1">
      <c r="H53" s="155"/>
      <c r="I53" s="155"/>
      <c r="J53" s="155"/>
      <c r="K53" s="155"/>
      <c r="L53" s="155"/>
      <c r="M53" s="155"/>
      <c r="N53" s="155"/>
      <c r="O53" s="155"/>
      <c r="P53" s="155"/>
    </row>
    <row r="54" spans="1:16" s="184" customFormat="1" ht="19.5" customHeight="1">
      <c r="A54" s="873" t="s">
        <v>2</v>
      </c>
      <c r="B54" s="873"/>
      <c r="C54" s="873"/>
      <c r="D54" s="873"/>
      <c r="E54" s="873"/>
      <c r="F54" s="873"/>
      <c r="G54" s="687" t="s">
        <v>4</v>
      </c>
      <c r="H54" s="870"/>
      <c r="I54" s="870"/>
      <c r="J54" s="870"/>
      <c r="K54" s="870"/>
      <c r="L54" s="870"/>
      <c r="M54" s="870"/>
      <c r="N54" s="870"/>
      <c r="O54" s="870"/>
      <c r="P54" s="871"/>
    </row>
    <row r="55" spans="1:16" s="184" customFormat="1" ht="51" customHeight="1">
      <c r="A55" s="874" t="s">
        <v>428</v>
      </c>
      <c r="B55" s="874"/>
      <c r="C55" s="874"/>
      <c r="D55" s="874"/>
      <c r="E55" s="874"/>
      <c r="F55" s="874"/>
      <c r="G55" s="880" t="s">
        <v>106</v>
      </c>
      <c r="H55" s="881"/>
      <c r="I55" s="881"/>
      <c r="J55" s="881"/>
      <c r="K55" s="881"/>
      <c r="L55" s="881"/>
      <c r="M55" s="881"/>
      <c r="N55" s="881"/>
      <c r="O55" s="881"/>
      <c r="P55" s="882"/>
    </row>
    <row r="56" spans="1:16" s="184" customFormat="1" ht="51" customHeight="1">
      <c r="A56" s="874" t="s">
        <v>3</v>
      </c>
      <c r="B56" s="874"/>
      <c r="C56" s="874"/>
      <c r="D56" s="874"/>
      <c r="E56" s="874"/>
      <c r="F56" s="874"/>
      <c r="G56" s="36" t="s">
        <v>208</v>
      </c>
      <c r="H56" s="51"/>
      <c r="I56" s="51"/>
      <c r="J56" s="51"/>
      <c r="K56" s="51"/>
      <c r="L56" s="51"/>
      <c r="M56" s="51"/>
      <c r="N56" s="51"/>
      <c r="O56" s="51"/>
      <c r="P56" s="39"/>
    </row>
    <row r="57" spans="1:16" s="184" customFormat="1" ht="51" customHeight="1">
      <c r="A57" s="874" t="s">
        <v>429</v>
      </c>
      <c r="B57" s="874"/>
      <c r="C57" s="874"/>
      <c r="D57" s="874"/>
      <c r="E57" s="874"/>
      <c r="F57" s="874"/>
      <c r="G57" s="36" t="s">
        <v>107</v>
      </c>
      <c r="H57" s="51"/>
      <c r="I57" s="51"/>
      <c r="J57" s="51"/>
      <c r="K57" s="51"/>
      <c r="L57" s="51"/>
      <c r="M57" s="51"/>
      <c r="N57" s="51"/>
      <c r="O57" s="51"/>
      <c r="P57" s="39"/>
    </row>
    <row r="58" spans="1:16" s="184" customFormat="1" ht="51" customHeight="1">
      <c r="A58" s="874" t="s">
        <v>430</v>
      </c>
      <c r="B58" s="874"/>
      <c r="C58" s="874"/>
      <c r="D58" s="874"/>
      <c r="E58" s="874"/>
      <c r="F58" s="874"/>
      <c r="G58" s="36"/>
      <c r="H58" s="51"/>
      <c r="I58" s="51"/>
      <c r="J58" s="51"/>
      <c r="K58" s="51"/>
      <c r="L58" s="51"/>
      <c r="M58" s="51"/>
      <c r="N58" s="51"/>
      <c r="O58" s="51"/>
      <c r="P58" s="39"/>
    </row>
    <row r="59" spans="2:14" s="184" customFormat="1" ht="4.5" customHeight="1">
      <c r="B59" s="185"/>
      <c r="C59" s="185"/>
      <c r="D59" s="185"/>
      <c r="E59" s="185"/>
      <c r="F59" s="185"/>
      <c r="G59" s="185"/>
      <c r="H59" s="185"/>
      <c r="I59" s="185"/>
      <c r="J59" s="185"/>
      <c r="K59" s="185"/>
      <c r="L59" s="185"/>
      <c r="M59" s="185"/>
      <c r="N59" s="185"/>
    </row>
    <row r="60" spans="1:14" s="184" customFormat="1" ht="15" customHeight="1">
      <c r="A60" s="6" t="s">
        <v>6</v>
      </c>
      <c r="B60" s="185"/>
      <c r="C60" s="185"/>
      <c r="D60" s="185"/>
      <c r="E60" s="185"/>
      <c r="F60" s="185"/>
      <c r="G60" s="185"/>
      <c r="H60" s="185"/>
      <c r="I60" s="185"/>
      <c r="J60" s="185"/>
      <c r="K60" s="185"/>
      <c r="L60" s="185"/>
      <c r="M60" s="185"/>
      <c r="N60" s="185"/>
    </row>
    <row r="61" s="184" customFormat="1" ht="15" customHeight="1">
      <c r="A61" s="6" t="s">
        <v>5</v>
      </c>
    </row>
    <row r="62" spans="1:16" ht="15" customHeight="1">
      <c r="A62" s="165"/>
      <c r="B62" s="165"/>
      <c r="C62" s="165"/>
      <c r="D62" s="165"/>
      <c r="E62" s="166"/>
      <c r="F62" s="166"/>
      <c r="G62" s="165"/>
      <c r="H62" s="165"/>
      <c r="I62" s="165"/>
      <c r="J62" s="165"/>
      <c r="K62" s="165"/>
      <c r="L62" s="165"/>
      <c r="M62" s="165"/>
      <c r="N62" s="165"/>
      <c r="O62" s="165"/>
      <c r="P62" s="165"/>
    </row>
    <row r="63" spans="1:16" ht="15" customHeight="1">
      <c r="A63" s="165"/>
      <c r="B63" s="165"/>
      <c r="C63" s="165"/>
      <c r="D63" s="165"/>
      <c r="E63" s="166"/>
      <c r="F63" s="166"/>
      <c r="G63" s="165"/>
      <c r="H63" s="165"/>
      <c r="I63" s="165"/>
      <c r="J63" s="165"/>
      <c r="K63" s="165"/>
      <c r="L63" s="165"/>
      <c r="M63" s="165"/>
      <c r="N63" s="165"/>
      <c r="O63" s="165"/>
      <c r="P63" s="165"/>
    </row>
    <row r="64" spans="1:16" ht="15" customHeight="1">
      <c r="A64" s="165"/>
      <c r="B64" s="165"/>
      <c r="C64" s="165"/>
      <c r="D64" s="165"/>
      <c r="E64" s="166"/>
      <c r="F64" s="166"/>
      <c r="G64" s="165"/>
      <c r="H64" s="165"/>
      <c r="I64" s="165"/>
      <c r="J64" s="165"/>
      <c r="K64" s="165"/>
      <c r="L64" s="165"/>
      <c r="M64" s="165"/>
      <c r="N64" s="165"/>
      <c r="O64" s="165"/>
      <c r="P64" s="165"/>
    </row>
    <row r="65" spans="1:16" ht="15" customHeight="1">
      <c r="A65" s="165"/>
      <c r="B65" s="165"/>
      <c r="C65" s="165"/>
      <c r="D65" s="165"/>
      <c r="E65" s="166"/>
      <c r="F65" s="166"/>
      <c r="G65" s="165"/>
      <c r="H65" s="165"/>
      <c r="I65" s="165"/>
      <c r="J65" s="165"/>
      <c r="K65" s="165"/>
      <c r="L65" s="165"/>
      <c r="M65" s="165"/>
      <c r="N65" s="165"/>
      <c r="O65" s="165"/>
      <c r="P65" s="165"/>
    </row>
    <row r="66" spans="1:16" ht="15" customHeight="1">
      <c r="A66" s="165"/>
      <c r="B66" s="165"/>
      <c r="C66" s="165"/>
      <c r="D66" s="165"/>
      <c r="E66" s="166"/>
      <c r="F66" s="166"/>
      <c r="G66" s="165"/>
      <c r="H66" s="165"/>
      <c r="I66" s="165"/>
      <c r="J66" s="165"/>
      <c r="K66" s="165"/>
      <c r="L66" s="165"/>
      <c r="M66" s="165"/>
      <c r="N66" s="165"/>
      <c r="O66" s="165"/>
      <c r="P66" s="165"/>
    </row>
    <row r="67" spans="1:16" ht="15" customHeight="1">
      <c r="A67" s="165"/>
      <c r="B67" s="165"/>
      <c r="C67" s="165"/>
      <c r="D67" s="165"/>
      <c r="E67" s="166"/>
      <c r="F67" s="166"/>
      <c r="G67" s="165"/>
      <c r="H67" s="165"/>
      <c r="I67" s="165"/>
      <c r="J67" s="165"/>
      <c r="K67" s="165"/>
      <c r="L67" s="165"/>
      <c r="M67" s="165"/>
      <c r="N67" s="165"/>
      <c r="O67" s="165"/>
      <c r="P67" s="165"/>
    </row>
    <row r="68" spans="1:16" ht="15" customHeight="1">
      <c r="A68" s="165"/>
      <c r="B68" s="165"/>
      <c r="C68" s="165"/>
      <c r="D68" s="165"/>
      <c r="E68" s="166"/>
      <c r="F68" s="166"/>
      <c r="G68" s="165"/>
      <c r="H68" s="165"/>
      <c r="I68" s="165"/>
      <c r="J68" s="165"/>
      <c r="K68" s="165"/>
      <c r="L68" s="165"/>
      <c r="M68" s="165"/>
      <c r="N68" s="165"/>
      <c r="O68" s="165"/>
      <c r="P68" s="165"/>
    </row>
    <row r="69" spans="1:16" ht="15" customHeight="1">
      <c r="A69" s="165"/>
      <c r="B69" s="165"/>
      <c r="C69" s="165"/>
      <c r="D69" s="165"/>
      <c r="E69" s="166"/>
      <c r="F69" s="166"/>
      <c r="G69" s="165"/>
      <c r="H69" s="165"/>
      <c r="I69" s="165"/>
      <c r="J69" s="165"/>
      <c r="K69" s="165"/>
      <c r="L69" s="165"/>
      <c r="M69" s="165"/>
      <c r="N69" s="165"/>
      <c r="O69" s="165"/>
      <c r="P69" s="165"/>
    </row>
    <row r="70" spans="1:16" ht="15" customHeight="1">
      <c r="A70" s="165"/>
      <c r="B70" s="165"/>
      <c r="C70" s="165"/>
      <c r="D70" s="165"/>
      <c r="E70" s="166"/>
      <c r="F70" s="166"/>
      <c r="G70" s="165"/>
      <c r="H70" s="165"/>
      <c r="I70" s="165"/>
      <c r="J70" s="165"/>
      <c r="K70" s="165"/>
      <c r="L70" s="165"/>
      <c r="M70" s="165"/>
      <c r="N70" s="165"/>
      <c r="O70" s="165"/>
      <c r="P70" s="165"/>
    </row>
    <row r="71" spans="1:16" ht="15" customHeight="1">
      <c r="A71" s="165"/>
      <c r="B71" s="165"/>
      <c r="C71" s="165"/>
      <c r="D71" s="165"/>
      <c r="E71" s="166"/>
      <c r="F71" s="166"/>
      <c r="G71" s="165"/>
      <c r="H71" s="165"/>
      <c r="I71" s="165"/>
      <c r="J71" s="165"/>
      <c r="K71" s="165"/>
      <c r="L71" s="165"/>
      <c r="M71" s="165"/>
      <c r="N71" s="165"/>
      <c r="O71" s="165"/>
      <c r="P71" s="165"/>
    </row>
    <row r="72" spans="1:16" ht="15" customHeight="1">
      <c r="A72" s="165"/>
      <c r="B72" s="165"/>
      <c r="C72" s="165"/>
      <c r="D72" s="165"/>
      <c r="E72" s="166"/>
      <c r="F72" s="166"/>
      <c r="G72" s="165"/>
      <c r="H72" s="165"/>
      <c r="I72" s="165"/>
      <c r="J72" s="165"/>
      <c r="K72" s="165"/>
      <c r="L72" s="165"/>
      <c r="M72" s="165"/>
      <c r="N72" s="165"/>
      <c r="O72" s="165"/>
      <c r="P72" s="165"/>
    </row>
    <row r="73" spans="1:16" ht="15" customHeight="1">
      <c r="A73" s="165"/>
      <c r="B73" s="165"/>
      <c r="C73" s="165"/>
      <c r="D73" s="165"/>
      <c r="E73" s="166"/>
      <c r="F73" s="166"/>
      <c r="G73" s="165"/>
      <c r="H73" s="165"/>
      <c r="I73" s="165"/>
      <c r="J73" s="165"/>
      <c r="K73" s="165"/>
      <c r="L73" s="165"/>
      <c r="M73" s="165"/>
      <c r="N73" s="165"/>
      <c r="O73" s="165"/>
      <c r="P73" s="165"/>
    </row>
    <row r="74" ht="13.5">
      <c r="A74" s="156"/>
    </row>
  </sheetData>
  <mergeCells count="12">
    <mergeCell ref="A58:F58"/>
    <mergeCell ref="B22:D22"/>
    <mergeCell ref="B17:D17"/>
    <mergeCell ref="A56:F56"/>
    <mergeCell ref="A57:F57"/>
    <mergeCell ref="G54:P54"/>
    <mergeCell ref="O1:P1"/>
    <mergeCell ref="A54:F54"/>
    <mergeCell ref="A55:F55"/>
    <mergeCell ref="A16:D16"/>
    <mergeCell ref="A17:A25"/>
    <mergeCell ref="G55:P55"/>
  </mergeCells>
  <printOptions horizontalCentered="1"/>
  <pageMargins left="0.1968503937007874" right="0.1968503937007874" top="0.35" bottom="0.2" header="0.1968503937007874" footer="0.1968503937007874"/>
  <pageSetup horizontalDpi="600" verticalDpi="600" orientation="landscape" paperSize="9" scale="90" r:id="rId2"/>
  <rowBreaks count="1" manualBreakCount="1">
    <brk id="50" max="255" man="1"/>
  </rowBreaks>
  <drawing r:id="rId1"/>
</worksheet>
</file>

<file path=xl/worksheets/sheet6.xml><?xml version="1.0" encoding="utf-8"?>
<worksheet xmlns="http://schemas.openxmlformats.org/spreadsheetml/2006/main" xmlns:r="http://schemas.openxmlformats.org/officeDocument/2006/relationships">
  <sheetPr>
    <tabColor indexed="11"/>
  </sheetPr>
  <dimension ref="A1:P35"/>
  <sheetViews>
    <sheetView workbookViewId="0" topLeftCell="D18">
      <selection activeCell="F21" sqref="F21:P21"/>
    </sheetView>
  </sheetViews>
  <sheetFormatPr defaultColWidth="8.796875" defaultRowHeight="15"/>
  <cols>
    <col min="1" max="2" width="3.59765625" style="155" customWidth="1"/>
    <col min="3" max="3" width="20.59765625" style="155" customWidth="1"/>
    <col min="4" max="4" width="4" style="156" bestFit="1" customWidth="1"/>
    <col min="5" max="5" width="5.59765625" style="156" customWidth="1"/>
    <col min="6" max="16" width="10.09765625" style="155" customWidth="1"/>
    <col min="17" max="16384" width="9" style="155" customWidth="1"/>
  </cols>
  <sheetData>
    <row r="1" spans="1:16" ht="6" customHeight="1">
      <c r="A1" s="165"/>
      <c r="B1" s="165"/>
      <c r="C1" s="165"/>
      <c r="D1" s="166"/>
      <c r="E1" s="166"/>
      <c r="F1" s="165"/>
      <c r="G1" s="165"/>
      <c r="H1" s="165"/>
      <c r="I1" s="165"/>
      <c r="J1" s="165"/>
      <c r="K1" s="165"/>
      <c r="L1" s="165"/>
      <c r="M1" s="165"/>
      <c r="N1" s="165"/>
      <c r="O1" s="165"/>
      <c r="P1" s="165"/>
    </row>
    <row r="2" s="184" customFormat="1" ht="18" customHeight="1">
      <c r="A2" s="1" t="s">
        <v>314</v>
      </c>
    </row>
    <row r="3" spans="7:16" s="184" customFormat="1" ht="6" customHeight="1">
      <c r="G3" s="155"/>
      <c r="H3" s="155"/>
      <c r="I3" s="155"/>
      <c r="J3" s="155"/>
      <c r="K3" s="155"/>
      <c r="L3" s="155"/>
      <c r="M3" s="155"/>
      <c r="N3" s="155"/>
      <c r="O3" s="155"/>
      <c r="P3" s="155"/>
    </row>
    <row r="4" spans="1:16" s="184" customFormat="1" ht="19.5" customHeight="1">
      <c r="A4" s="873" t="s">
        <v>12</v>
      </c>
      <c r="B4" s="873"/>
      <c r="C4" s="873"/>
      <c r="D4" s="873"/>
      <c r="E4" s="873"/>
      <c r="F4" s="873" t="s">
        <v>265</v>
      </c>
      <c r="G4" s="873"/>
      <c r="H4" s="873"/>
      <c r="I4" s="873"/>
      <c r="J4" s="873"/>
      <c r="K4" s="873"/>
      <c r="L4" s="873"/>
      <c r="M4" s="873"/>
      <c r="N4" s="873"/>
      <c r="O4" s="873"/>
      <c r="P4" s="873"/>
    </row>
    <row r="5" spans="1:16" s="184" customFormat="1" ht="51" customHeight="1">
      <c r="A5" s="891" t="s">
        <v>221</v>
      </c>
      <c r="B5" s="888"/>
      <c r="C5" s="888"/>
      <c r="D5" s="888"/>
      <c r="E5" s="889"/>
      <c r="F5" s="892"/>
      <c r="G5" s="892"/>
      <c r="H5" s="892"/>
      <c r="I5" s="892"/>
      <c r="J5" s="892"/>
      <c r="K5" s="892"/>
      <c r="L5" s="892"/>
      <c r="M5" s="892"/>
      <c r="N5" s="892"/>
      <c r="O5" s="892"/>
      <c r="P5" s="892"/>
    </row>
    <row r="6" spans="1:16" s="184" customFormat="1" ht="60" customHeight="1">
      <c r="A6" s="205"/>
      <c r="B6" s="888" t="s">
        <v>220</v>
      </c>
      <c r="C6" s="888"/>
      <c r="D6" s="888"/>
      <c r="E6" s="889"/>
      <c r="F6" s="899" t="s">
        <v>458</v>
      </c>
      <c r="G6" s="897"/>
      <c r="H6" s="897"/>
      <c r="I6" s="897"/>
      <c r="J6" s="897"/>
      <c r="K6" s="897"/>
      <c r="L6" s="897"/>
      <c r="M6" s="897"/>
      <c r="N6" s="897"/>
      <c r="O6" s="897"/>
      <c r="P6" s="898"/>
    </row>
    <row r="7" spans="1:16" s="184" customFormat="1" ht="51" customHeight="1">
      <c r="A7" s="205"/>
      <c r="B7" s="893" t="s">
        <v>193</v>
      </c>
      <c r="C7" s="888"/>
      <c r="D7" s="888"/>
      <c r="E7" s="889"/>
      <c r="F7" s="896"/>
      <c r="G7" s="897"/>
      <c r="H7" s="897"/>
      <c r="I7" s="897"/>
      <c r="J7" s="897"/>
      <c r="K7" s="897"/>
      <c r="L7" s="897"/>
      <c r="M7" s="897"/>
      <c r="N7" s="897"/>
      <c r="O7" s="897"/>
      <c r="P7" s="898"/>
    </row>
    <row r="8" spans="1:16" s="184" customFormat="1" ht="66" customHeight="1">
      <c r="A8" s="205"/>
      <c r="B8" s="205"/>
      <c r="C8" s="888" t="s">
        <v>219</v>
      </c>
      <c r="D8" s="888"/>
      <c r="E8" s="889"/>
      <c r="F8" s="899" t="s">
        <v>344</v>
      </c>
      <c r="G8" s="897"/>
      <c r="H8" s="897"/>
      <c r="I8" s="897"/>
      <c r="J8" s="897"/>
      <c r="K8" s="897"/>
      <c r="L8" s="897"/>
      <c r="M8" s="897"/>
      <c r="N8" s="897"/>
      <c r="O8" s="897"/>
      <c r="P8" s="898"/>
    </row>
    <row r="9" spans="1:16" s="184" customFormat="1" ht="66" customHeight="1">
      <c r="A9" s="205"/>
      <c r="B9" s="205"/>
      <c r="C9" s="888" t="s">
        <v>218</v>
      </c>
      <c r="D9" s="888"/>
      <c r="E9" s="889"/>
      <c r="F9" s="896" t="s">
        <v>343</v>
      </c>
      <c r="G9" s="897"/>
      <c r="H9" s="897"/>
      <c r="I9" s="897"/>
      <c r="J9" s="897"/>
      <c r="K9" s="897"/>
      <c r="L9" s="897"/>
      <c r="M9" s="897"/>
      <c r="N9" s="897"/>
      <c r="O9" s="897"/>
      <c r="P9" s="898"/>
    </row>
    <row r="10" spans="1:16" s="184" customFormat="1" ht="66" customHeight="1">
      <c r="A10" s="205"/>
      <c r="B10" s="205"/>
      <c r="C10" s="888" t="s">
        <v>217</v>
      </c>
      <c r="D10" s="888"/>
      <c r="E10" s="889"/>
      <c r="F10" s="899" t="s">
        <v>459</v>
      </c>
      <c r="G10" s="900"/>
      <c r="H10" s="900"/>
      <c r="I10" s="900"/>
      <c r="J10" s="900"/>
      <c r="K10" s="900"/>
      <c r="L10" s="900"/>
      <c r="M10" s="900"/>
      <c r="N10" s="900"/>
      <c r="O10" s="900"/>
      <c r="P10" s="901"/>
    </row>
    <row r="11" spans="1:16" s="184" customFormat="1" ht="66" customHeight="1">
      <c r="A11" s="206"/>
      <c r="B11" s="206"/>
      <c r="C11" s="888" t="s">
        <v>194</v>
      </c>
      <c r="D11" s="888"/>
      <c r="E11" s="889"/>
      <c r="F11" s="899" t="s">
        <v>241</v>
      </c>
      <c r="G11" s="897"/>
      <c r="H11" s="897"/>
      <c r="I11" s="897"/>
      <c r="J11" s="897"/>
      <c r="K11" s="897"/>
      <c r="L11" s="897"/>
      <c r="M11" s="897"/>
      <c r="N11" s="897"/>
      <c r="O11" s="897"/>
      <c r="P11" s="898"/>
    </row>
    <row r="12" spans="1:16" s="184" customFormat="1" ht="51" customHeight="1">
      <c r="A12" s="890" t="s">
        <v>214</v>
      </c>
      <c r="B12" s="888"/>
      <c r="C12" s="888"/>
      <c r="D12" s="888"/>
      <c r="E12" s="889"/>
      <c r="F12" s="892"/>
      <c r="G12" s="892"/>
      <c r="H12" s="892"/>
      <c r="I12" s="892"/>
      <c r="J12" s="892"/>
      <c r="K12" s="892"/>
      <c r="L12" s="892"/>
      <c r="M12" s="892"/>
      <c r="N12" s="892"/>
      <c r="O12" s="892"/>
      <c r="P12" s="892"/>
    </row>
    <row r="13" spans="1:16" s="184" customFormat="1" ht="66" customHeight="1">
      <c r="A13" s="205"/>
      <c r="B13" s="888" t="s">
        <v>215</v>
      </c>
      <c r="C13" s="888"/>
      <c r="D13" s="888"/>
      <c r="E13" s="889"/>
      <c r="F13" s="896" t="s">
        <v>55</v>
      </c>
      <c r="G13" s="897"/>
      <c r="H13" s="897"/>
      <c r="I13" s="897"/>
      <c r="J13" s="897"/>
      <c r="K13" s="897"/>
      <c r="L13" s="897"/>
      <c r="M13" s="897"/>
      <c r="N13" s="897"/>
      <c r="O13" s="897"/>
      <c r="P13" s="898"/>
    </row>
    <row r="14" spans="1:16" s="184" customFormat="1" ht="66" customHeight="1">
      <c r="A14" s="206"/>
      <c r="B14" s="888" t="s">
        <v>216</v>
      </c>
      <c r="C14" s="888"/>
      <c r="D14" s="888"/>
      <c r="E14" s="889"/>
      <c r="F14" s="896" t="s">
        <v>240</v>
      </c>
      <c r="G14" s="897"/>
      <c r="H14" s="897"/>
      <c r="I14" s="897"/>
      <c r="J14" s="897"/>
      <c r="K14" s="897"/>
      <c r="L14" s="897"/>
      <c r="M14" s="897"/>
      <c r="N14" s="897"/>
      <c r="O14" s="897"/>
      <c r="P14" s="898"/>
    </row>
    <row r="15" spans="1:16" ht="6" customHeight="1">
      <c r="A15" s="165"/>
      <c r="B15" s="165"/>
      <c r="C15" s="165"/>
      <c r="D15" s="166"/>
      <c r="E15" s="166"/>
      <c r="F15" s="165"/>
      <c r="G15" s="165"/>
      <c r="H15" s="165"/>
      <c r="I15" s="165"/>
      <c r="J15" s="165"/>
      <c r="K15" s="165"/>
      <c r="L15" s="165"/>
      <c r="M15" s="165"/>
      <c r="N15" s="165"/>
      <c r="O15" s="165"/>
      <c r="P15" s="165"/>
    </row>
    <row r="16" s="184" customFormat="1" ht="18" customHeight="1">
      <c r="A16" s="1" t="s">
        <v>226</v>
      </c>
    </row>
    <row r="17" spans="7:16" s="184" customFormat="1" ht="6" customHeight="1">
      <c r="G17" s="155"/>
      <c r="H17" s="155"/>
      <c r="I17" s="155"/>
      <c r="J17" s="155"/>
      <c r="K17" s="155"/>
      <c r="L17" s="155"/>
      <c r="M17" s="155"/>
      <c r="N17" s="155"/>
      <c r="O17" s="155"/>
      <c r="P17" s="155"/>
    </row>
    <row r="18" spans="1:16" s="184" customFormat="1" ht="19.5" customHeight="1">
      <c r="A18" s="873" t="s">
        <v>12</v>
      </c>
      <c r="B18" s="873"/>
      <c r="C18" s="873"/>
      <c r="D18" s="873"/>
      <c r="E18" s="873"/>
      <c r="F18" s="873" t="s">
        <v>265</v>
      </c>
      <c r="G18" s="873"/>
      <c r="H18" s="873"/>
      <c r="I18" s="873"/>
      <c r="J18" s="873"/>
      <c r="K18" s="873"/>
      <c r="L18" s="873"/>
      <c r="M18" s="873"/>
      <c r="N18" s="873"/>
      <c r="O18" s="873"/>
      <c r="P18" s="873"/>
    </row>
    <row r="19" spans="1:16" s="184" customFormat="1" ht="60" customHeight="1">
      <c r="A19" s="891" t="s">
        <v>209</v>
      </c>
      <c r="B19" s="888"/>
      <c r="C19" s="888"/>
      <c r="D19" s="888"/>
      <c r="E19" s="889"/>
      <c r="F19" s="892"/>
      <c r="G19" s="892"/>
      <c r="H19" s="892"/>
      <c r="I19" s="892"/>
      <c r="J19" s="892"/>
      <c r="K19" s="892"/>
      <c r="L19" s="892"/>
      <c r="M19" s="892"/>
      <c r="N19" s="892"/>
      <c r="O19" s="892"/>
      <c r="P19" s="892"/>
    </row>
    <row r="20" spans="1:16" s="184" customFormat="1" ht="72" customHeight="1">
      <c r="A20" s="206"/>
      <c r="B20" s="888" t="s">
        <v>210</v>
      </c>
      <c r="C20" s="888"/>
      <c r="D20" s="888"/>
      <c r="E20" s="889"/>
      <c r="F20" s="899" t="s">
        <v>460</v>
      </c>
      <c r="G20" s="897"/>
      <c r="H20" s="897"/>
      <c r="I20" s="897"/>
      <c r="J20" s="897"/>
      <c r="K20" s="897"/>
      <c r="L20" s="897"/>
      <c r="M20" s="897"/>
      <c r="N20" s="897"/>
      <c r="O20" s="897"/>
      <c r="P20" s="898"/>
    </row>
    <row r="21" spans="1:16" s="184" customFormat="1" ht="60" customHeight="1">
      <c r="A21" s="891" t="s">
        <v>211</v>
      </c>
      <c r="B21" s="888"/>
      <c r="C21" s="888"/>
      <c r="D21" s="888"/>
      <c r="E21" s="889"/>
      <c r="F21" s="892"/>
      <c r="G21" s="892"/>
      <c r="H21" s="892"/>
      <c r="I21" s="892"/>
      <c r="J21" s="892"/>
      <c r="K21" s="892"/>
      <c r="L21" s="892"/>
      <c r="M21" s="892"/>
      <c r="N21" s="892"/>
      <c r="O21" s="892"/>
      <c r="P21" s="892"/>
    </row>
    <row r="22" spans="1:16" s="184" customFormat="1" ht="51.75" customHeight="1">
      <c r="A22" s="205"/>
      <c r="B22" s="888" t="s">
        <v>213</v>
      </c>
      <c r="C22" s="888"/>
      <c r="D22" s="888"/>
      <c r="E22" s="889"/>
      <c r="F22" s="895" t="s">
        <v>110</v>
      </c>
      <c r="G22" s="886"/>
      <c r="H22" s="886"/>
      <c r="I22" s="886"/>
      <c r="J22" s="886"/>
      <c r="K22" s="886"/>
      <c r="L22" s="886"/>
      <c r="M22" s="886"/>
      <c r="N22" s="886"/>
      <c r="O22" s="886"/>
      <c r="P22" s="887"/>
    </row>
    <row r="23" spans="1:16" s="184" customFormat="1" ht="48" customHeight="1">
      <c r="A23" s="206"/>
      <c r="B23" s="888" t="s">
        <v>195</v>
      </c>
      <c r="C23" s="888"/>
      <c r="D23" s="888"/>
      <c r="E23" s="889"/>
      <c r="F23" s="896" t="s">
        <v>461</v>
      </c>
      <c r="G23" s="897"/>
      <c r="H23" s="897"/>
      <c r="I23" s="897"/>
      <c r="J23" s="897"/>
      <c r="K23" s="897"/>
      <c r="L23" s="897"/>
      <c r="M23" s="897"/>
      <c r="N23" s="897"/>
      <c r="O23" s="897"/>
      <c r="P23" s="898"/>
    </row>
    <row r="24" spans="1:16" s="184" customFormat="1" ht="73.5" customHeight="1">
      <c r="A24" s="894" t="s">
        <v>54</v>
      </c>
      <c r="B24" s="888"/>
      <c r="C24" s="888"/>
      <c r="D24" s="888"/>
      <c r="E24" s="889"/>
      <c r="F24" s="880" t="s">
        <v>462</v>
      </c>
      <c r="G24" s="886"/>
      <c r="H24" s="886"/>
      <c r="I24" s="886"/>
      <c r="J24" s="886"/>
      <c r="K24" s="886"/>
      <c r="L24" s="886"/>
      <c r="M24" s="886"/>
      <c r="N24" s="886"/>
      <c r="O24" s="886"/>
      <c r="P24" s="887"/>
    </row>
    <row r="25" spans="2:13" s="184" customFormat="1" ht="4.5" customHeight="1">
      <c r="B25" s="185"/>
      <c r="C25" s="185"/>
      <c r="D25" s="185"/>
      <c r="E25" s="185"/>
      <c r="F25" s="185"/>
      <c r="G25" s="185"/>
      <c r="H25" s="185"/>
      <c r="I25" s="185"/>
      <c r="J25" s="185"/>
      <c r="K25" s="185"/>
      <c r="L25" s="185"/>
      <c r="M25" s="185"/>
    </row>
    <row r="26" s="184" customFormat="1" ht="15" customHeight="1">
      <c r="A26" s="6" t="s">
        <v>246</v>
      </c>
    </row>
    <row r="27" s="184" customFormat="1" ht="15" customHeight="1">
      <c r="A27" s="6" t="s">
        <v>247</v>
      </c>
    </row>
    <row r="28" s="184" customFormat="1" ht="15" customHeight="1">
      <c r="A28" s="6" t="s">
        <v>112</v>
      </c>
    </row>
    <row r="29" s="184" customFormat="1" ht="15" customHeight="1">
      <c r="A29" s="6" t="s">
        <v>21</v>
      </c>
    </row>
    <row r="30" s="184" customFormat="1" ht="15" customHeight="1">
      <c r="A30" s="6" t="s">
        <v>111</v>
      </c>
    </row>
    <row r="31" spans="1:16" ht="15" customHeight="1">
      <c r="A31" s="165"/>
      <c r="B31" s="165"/>
      <c r="C31" s="165"/>
      <c r="D31" s="166"/>
      <c r="E31" s="166"/>
      <c r="F31" s="165"/>
      <c r="G31" s="165"/>
      <c r="H31" s="165"/>
      <c r="I31" s="165"/>
      <c r="J31" s="165"/>
      <c r="K31" s="165"/>
      <c r="L31" s="165"/>
      <c r="M31" s="165"/>
      <c r="N31" s="165"/>
      <c r="O31" s="165"/>
      <c r="P31" s="165"/>
    </row>
    <row r="32" spans="1:16" ht="15" customHeight="1">
      <c r="A32" s="165"/>
      <c r="B32" s="165"/>
      <c r="C32" s="165"/>
      <c r="D32" s="166"/>
      <c r="E32" s="166"/>
      <c r="F32" s="165"/>
      <c r="G32" s="165"/>
      <c r="H32" s="165"/>
      <c r="I32" s="165"/>
      <c r="J32" s="165"/>
      <c r="K32" s="165"/>
      <c r="L32" s="165"/>
      <c r="M32" s="165"/>
      <c r="N32" s="165"/>
      <c r="O32" s="165"/>
      <c r="P32" s="165"/>
    </row>
    <row r="33" spans="1:16" ht="15" customHeight="1">
      <c r="A33" s="165"/>
      <c r="B33" s="165"/>
      <c r="C33" s="165"/>
      <c r="D33" s="166"/>
      <c r="E33" s="166"/>
      <c r="F33" s="165"/>
      <c r="G33" s="165"/>
      <c r="H33" s="165"/>
      <c r="I33" s="165"/>
      <c r="J33" s="165"/>
      <c r="K33" s="165"/>
      <c r="L33" s="165"/>
      <c r="M33" s="165"/>
      <c r="N33" s="165"/>
      <c r="O33" s="165"/>
      <c r="P33" s="165"/>
    </row>
    <row r="34" spans="1:16" ht="15" customHeight="1">
      <c r="A34" s="165"/>
      <c r="B34" s="165"/>
      <c r="C34" s="165"/>
      <c r="D34" s="166"/>
      <c r="E34" s="166"/>
      <c r="F34" s="165"/>
      <c r="G34" s="165"/>
      <c r="H34" s="165"/>
      <c r="I34" s="165"/>
      <c r="J34" s="165"/>
      <c r="K34" s="165"/>
      <c r="L34" s="165"/>
      <c r="M34" s="165"/>
      <c r="N34" s="165"/>
      <c r="O34" s="165"/>
      <c r="P34" s="165"/>
    </row>
    <row r="35" ht="13.5">
      <c r="A35" s="156"/>
    </row>
  </sheetData>
  <mergeCells count="36">
    <mergeCell ref="F13:P13"/>
    <mergeCell ref="F6:P6"/>
    <mergeCell ref="F7:P7"/>
    <mergeCell ref="F8:P8"/>
    <mergeCell ref="F9:P9"/>
    <mergeCell ref="F10:P10"/>
    <mergeCell ref="F11:P11"/>
    <mergeCell ref="F22:P22"/>
    <mergeCell ref="F23:P23"/>
    <mergeCell ref="F20:P20"/>
    <mergeCell ref="F14:P14"/>
    <mergeCell ref="F18:P18"/>
    <mergeCell ref="F21:P21"/>
    <mergeCell ref="F19:P19"/>
    <mergeCell ref="B22:E22"/>
    <mergeCell ref="A21:E21"/>
    <mergeCell ref="B23:E23"/>
    <mergeCell ref="A24:E24"/>
    <mergeCell ref="A4:E4"/>
    <mergeCell ref="F12:P12"/>
    <mergeCell ref="F4:P4"/>
    <mergeCell ref="F5:P5"/>
    <mergeCell ref="A5:E5"/>
    <mergeCell ref="B6:E6"/>
    <mergeCell ref="B7:E7"/>
    <mergeCell ref="C8:E8"/>
    <mergeCell ref="F24:P24"/>
    <mergeCell ref="C9:E9"/>
    <mergeCell ref="C10:E10"/>
    <mergeCell ref="C11:E11"/>
    <mergeCell ref="A12:E12"/>
    <mergeCell ref="B13:E13"/>
    <mergeCell ref="B14:E14"/>
    <mergeCell ref="A19:E19"/>
    <mergeCell ref="B20:E20"/>
    <mergeCell ref="A18:E18"/>
  </mergeCells>
  <printOptions horizontalCentered="1"/>
  <pageMargins left="0.1968503937007874" right="0.1968503937007874" top="0.43" bottom="0.24" header="0.1968503937007874" footer="0.1968503937007874"/>
  <pageSetup horizontalDpi="600" verticalDpi="600" orientation="landscape" paperSize="9" scale="85" r:id="rId2"/>
  <rowBreaks count="1" manualBreakCount="1">
    <brk id="14" max="255" man="1"/>
  </rowBreaks>
  <drawing r:id="rId1"/>
</worksheet>
</file>

<file path=xl/worksheets/sheet7.xml><?xml version="1.0" encoding="utf-8"?>
<worksheet xmlns="http://schemas.openxmlformats.org/spreadsheetml/2006/main" xmlns:r="http://schemas.openxmlformats.org/officeDocument/2006/relationships">
  <sheetPr>
    <tabColor indexed="11"/>
  </sheetPr>
  <dimension ref="A2:Q48"/>
  <sheetViews>
    <sheetView zoomScale="75" zoomScaleNormal="75" workbookViewId="0" topLeftCell="A10">
      <selection activeCell="B6" sqref="B6:F6"/>
    </sheetView>
  </sheetViews>
  <sheetFormatPr defaultColWidth="8.796875" defaultRowHeight="15"/>
  <cols>
    <col min="1" max="2" width="2.59765625" style="0" customWidth="1"/>
    <col min="3" max="3" width="10.59765625" style="0" customWidth="1"/>
    <col min="4" max="4" width="4.59765625" style="0" customWidth="1"/>
    <col min="5" max="5" width="22.59765625" style="0" customWidth="1"/>
    <col min="6" max="16" width="14.59765625" style="0" customWidth="1"/>
    <col min="17" max="17" width="1.59765625" style="0" customWidth="1"/>
  </cols>
  <sheetData>
    <row r="1" ht="18" customHeight="1"/>
    <row r="2" spans="1:4" ht="18" customHeight="1">
      <c r="A2" s="1" t="s">
        <v>315</v>
      </c>
      <c r="D2" s="1"/>
    </row>
    <row r="3" spans="1:4" ht="18" customHeight="1">
      <c r="A3" s="1" t="s">
        <v>187</v>
      </c>
      <c r="D3" s="1"/>
    </row>
    <row r="4" ht="3" customHeight="1"/>
    <row r="5" spans="2:16" ht="21" customHeight="1">
      <c r="B5" s="905" t="s">
        <v>262</v>
      </c>
      <c r="C5" s="906"/>
      <c r="D5" s="906"/>
      <c r="E5" s="906"/>
      <c r="F5" s="907"/>
      <c r="G5" s="905" t="s">
        <v>189</v>
      </c>
      <c r="H5" s="906"/>
      <c r="I5" s="906"/>
      <c r="J5" s="906"/>
      <c r="K5" s="906"/>
      <c r="L5" s="906"/>
      <c r="M5" s="906"/>
      <c r="N5" s="906"/>
      <c r="O5" s="906"/>
      <c r="P5" s="907"/>
    </row>
    <row r="6" spans="2:16" ht="98.25" customHeight="1">
      <c r="B6" s="908" t="s">
        <v>264</v>
      </c>
      <c r="C6" s="864"/>
      <c r="D6" s="864"/>
      <c r="E6" s="864"/>
      <c r="F6" s="632"/>
      <c r="G6" s="902"/>
      <c r="H6" s="903"/>
      <c r="I6" s="903"/>
      <c r="J6" s="903"/>
      <c r="K6" s="903"/>
      <c r="L6" s="903"/>
      <c r="M6" s="903"/>
      <c r="N6" s="903"/>
      <c r="O6" s="903"/>
      <c r="P6" s="904"/>
    </row>
    <row r="7" spans="2:16" ht="98.25" customHeight="1">
      <c r="B7" s="908" t="s">
        <v>452</v>
      </c>
      <c r="C7" s="864"/>
      <c r="D7" s="864"/>
      <c r="E7" s="864"/>
      <c r="F7" s="632"/>
      <c r="G7" s="902"/>
      <c r="H7" s="903"/>
      <c r="I7" s="903"/>
      <c r="J7" s="903"/>
      <c r="K7" s="903"/>
      <c r="L7" s="903"/>
      <c r="M7" s="903"/>
      <c r="N7" s="903"/>
      <c r="O7" s="903"/>
      <c r="P7" s="904"/>
    </row>
    <row r="8" spans="2:16" ht="98.25" customHeight="1">
      <c r="B8" s="908" t="s">
        <v>453</v>
      </c>
      <c r="C8" s="864"/>
      <c r="D8" s="864"/>
      <c r="E8" s="864"/>
      <c r="F8" s="632"/>
      <c r="G8" s="909" t="s">
        <v>463</v>
      </c>
      <c r="H8" s="910"/>
      <c r="I8" s="910"/>
      <c r="J8" s="910"/>
      <c r="K8" s="910"/>
      <c r="L8" s="910"/>
      <c r="M8" s="910"/>
      <c r="N8" s="910"/>
      <c r="O8" s="910"/>
      <c r="P8" s="911"/>
    </row>
    <row r="9" spans="2:16" ht="98.25" customHeight="1">
      <c r="B9" s="908" t="s">
        <v>263</v>
      </c>
      <c r="C9" s="864"/>
      <c r="D9" s="864"/>
      <c r="E9" s="864"/>
      <c r="F9" s="632"/>
      <c r="G9" s="902"/>
      <c r="H9" s="903"/>
      <c r="I9" s="903"/>
      <c r="J9" s="903"/>
      <c r="K9" s="903"/>
      <c r="L9" s="903"/>
      <c r="M9" s="903"/>
      <c r="N9" s="903"/>
      <c r="O9" s="903"/>
      <c r="P9" s="904"/>
    </row>
    <row r="10" spans="2:15" ht="15.75" customHeight="1">
      <c r="B10" s="6" t="s">
        <v>141</v>
      </c>
      <c r="D10" s="6"/>
      <c r="E10" s="3"/>
      <c r="F10" s="3"/>
      <c r="G10" s="3"/>
      <c r="H10" s="3"/>
      <c r="I10" s="3"/>
      <c r="J10" s="3"/>
      <c r="K10" s="3"/>
      <c r="L10" s="3"/>
      <c r="M10" s="3"/>
      <c r="N10" s="3"/>
      <c r="O10" s="3"/>
    </row>
    <row r="11" spans="2:15" ht="15.75" customHeight="1">
      <c r="B11" s="6" t="s">
        <v>5</v>
      </c>
      <c r="D11" s="6"/>
      <c r="E11" s="3"/>
      <c r="F11" s="3"/>
      <c r="G11" s="3"/>
      <c r="H11" s="3"/>
      <c r="I11" s="3"/>
      <c r="J11" s="3"/>
      <c r="K11" s="3"/>
      <c r="L11" s="3"/>
      <c r="M11" s="3"/>
      <c r="N11" s="3"/>
      <c r="O11" s="3"/>
    </row>
    <row r="12" ht="21" customHeight="1"/>
    <row r="13" spans="1:4" ht="18" customHeight="1">
      <c r="A13" s="1" t="s">
        <v>130</v>
      </c>
      <c r="D13" s="1"/>
    </row>
    <row r="14" spans="1:4" ht="6" customHeight="1">
      <c r="A14" s="1"/>
      <c r="D14" s="1"/>
    </row>
    <row r="15" spans="2:16" ht="21" customHeight="1">
      <c r="B15" s="1" t="s">
        <v>23</v>
      </c>
      <c r="P15" s="250"/>
    </row>
    <row r="16" spans="2:16" ht="6" customHeight="1">
      <c r="B16" s="296"/>
      <c r="C16" s="279"/>
      <c r="D16" s="279"/>
      <c r="E16" s="279"/>
      <c r="F16" s="279"/>
      <c r="G16" s="279"/>
      <c r="H16" s="279"/>
      <c r="I16" s="279"/>
      <c r="J16" s="279"/>
      <c r="K16" s="279"/>
      <c r="L16" s="279"/>
      <c r="M16" s="279"/>
      <c r="N16" s="279"/>
      <c r="O16" s="279"/>
      <c r="P16" s="297"/>
    </row>
    <row r="17" spans="2:17" ht="17.25" customHeight="1">
      <c r="B17" s="280" t="s">
        <v>464</v>
      </c>
      <c r="C17" s="210"/>
      <c r="D17" s="210"/>
      <c r="E17" s="210"/>
      <c r="F17" s="210"/>
      <c r="G17" s="210"/>
      <c r="H17" s="210"/>
      <c r="I17" s="210"/>
      <c r="J17" s="210"/>
      <c r="K17" s="210"/>
      <c r="L17" s="210"/>
      <c r="M17" s="210"/>
      <c r="N17" s="210"/>
      <c r="O17" s="210"/>
      <c r="P17" s="250"/>
      <c r="Q17" s="280"/>
    </row>
    <row r="18" spans="2:17" ht="17.25" customHeight="1">
      <c r="B18" s="280" t="s">
        <v>454</v>
      </c>
      <c r="C18" s="210"/>
      <c r="D18" s="210"/>
      <c r="E18" s="210"/>
      <c r="F18" s="210"/>
      <c r="G18" s="210"/>
      <c r="H18" s="210"/>
      <c r="I18" s="210"/>
      <c r="J18" s="210"/>
      <c r="K18" s="210"/>
      <c r="L18" s="210"/>
      <c r="M18" s="210"/>
      <c r="N18" s="210"/>
      <c r="O18" s="210"/>
      <c r="P18" s="250"/>
      <c r="Q18" s="280"/>
    </row>
    <row r="19" spans="2:17" ht="5.25" customHeight="1">
      <c r="B19" s="280"/>
      <c r="C19" s="210"/>
      <c r="D19" s="210"/>
      <c r="E19" s="210"/>
      <c r="F19" s="210"/>
      <c r="G19" s="210"/>
      <c r="H19" s="210"/>
      <c r="I19" s="210"/>
      <c r="J19" s="210"/>
      <c r="K19" s="210"/>
      <c r="L19" s="210"/>
      <c r="M19" s="210"/>
      <c r="N19" s="210"/>
      <c r="O19" s="210"/>
      <c r="P19" s="250"/>
      <c r="Q19" s="280"/>
    </row>
    <row r="20" spans="2:17" ht="17.25" customHeight="1">
      <c r="B20" s="280" t="s">
        <v>149</v>
      </c>
      <c r="C20" s="210"/>
      <c r="D20" s="210"/>
      <c r="E20" s="210"/>
      <c r="F20" s="210"/>
      <c r="G20" s="210"/>
      <c r="H20" s="210"/>
      <c r="I20" s="210"/>
      <c r="J20" s="210"/>
      <c r="K20" s="210"/>
      <c r="L20" s="210"/>
      <c r="M20" s="210"/>
      <c r="N20" s="210"/>
      <c r="O20" s="210"/>
      <c r="P20" s="250"/>
      <c r="Q20" s="280"/>
    </row>
    <row r="21" spans="2:17" ht="17.25" customHeight="1">
      <c r="B21" s="280" t="s">
        <v>151</v>
      </c>
      <c r="C21" s="210"/>
      <c r="D21" s="210"/>
      <c r="E21" s="210"/>
      <c r="F21" s="210"/>
      <c r="G21" s="210"/>
      <c r="H21" s="210"/>
      <c r="I21" s="210"/>
      <c r="J21" s="210"/>
      <c r="K21" s="210"/>
      <c r="L21" s="210"/>
      <c r="M21" s="210"/>
      <c r="N21" s="210"/>
      <c r="O21" s="210"/>
      <c r="P21" s="250"/>
      <c r="Q21" s="280"/>
    </row>
    <row r="22" spans="2:17" ht="17.25" customHeight="1">
      <c r="B22" s="280" t="s">
        <v>150</v>
      </c>
      <c r="C22" s="210"/>
      <c r="D22" s="210"/>
      <c r="E22" s="210"/>
      <c r="F22" s="210"/>
      <c r="G22" s="210"/>
      <c r="H22" s="210"/>
      <c r="I22" s="210"/>
      <c r="J22" s="210"/>
      <c r="K22" s="210"/>
      <c r="L22" s="210"/>
      <c r="M22" s="210"/>
      <c r="N22" s="210"/>
      <c r="O22" s="210"/>
      <c r="P22" s="250"/>
      <c r="Q22" s="280"/>
    </row>
    <row r="23" spans="2:17" ht="5.25" customHeight="1">
      <c r="B23" s="280"/>
      <c r="C23" s="210"/>
      <c r="D23" s="210"/>
      <c r="E23" s="210"/>
      <c r="F23" s="210"/>
      <c r="G23" s="210"/>
      <c r="H23" s="210"/>
      <c r="I23" s="210"/>
      <c r="J23" s="210"/>
      <c r="K23" s="210"/>
      <c r="L23" s="210"/>
      <c r="M23" s="210"/>
      <c r="N23" s="210"/>
      <c r="O23" s="210"/>
      <c r="P23" s="250"/>
      <c r="Q23" s="280"/>
    </row>
    <row r="24" spans="2:17" ht="17.25" customHeight="1">
      <c r="B24" s="280" t="s">
        <v>48</v>
      </c>
      <c r="C24" s="210"/>
      <c r="D24" s="210"/>
      <c r="E24" s="210"/>
      <c r="F24" s="210"/>
      <c r="G24" s="210"/>
      <c r="H24" s="210"/>
      <c r="I24" s="210"/>
      <c r="J24" s="210"/>
      <c r="K24" s="210"/>
      <c r="L24" s="210"/>
      <c r="M24" s="210"/>
      <c r="N24" s="210"/>
      <c r="O24" s="210"/>
      <c r="P24" s="250"/>
      <c r="Q24" s="280"/>
    </row>
    <row r="25" spans="2:17" ht="17.25" customHeight="1">
      <c r="B25" s="280" t="s">
        <v>49</v>
      </c>
      <c r="C25" s="210"/>
      <c r="D25" s="210"/>
      <c r="E25" s="210"/>
      <c r="F25" s="210"/>
      <c r="G25" s="210"/>
      <c r="H25" s="210"/>
      <c r="I25" s="210"/>
      <c r="J25" s="210"/>
      <c r="K25" s="210"/>
      <c r="L25" s="210"/>
      <c r="M25" s="210"/>
      <c r="N25" s="210"/>
      <c r="O25" s="210"/>
      <c r="P25" s="250"/>
      <c r="Q25" s="280"/>
    </row>
    <row r="26" spans="2:17" ht="5.25" customHeight="1">
      <c r="B26" s="280"/>
      <c r="C26" s="210"/>
      <c r="D26" s="210"/>
      <c r="E26" s="210"/>
      <c r="F26" s="210"/>
      <c r="G26" s="210"/>
      <c r="H26" s="210"/>
      <c r="I26" s="210"/>
      <c r="J26" s="210"/>
      <c r="K26" s="210"/>
      <c r="L26" s="210"/>
      <c r="M26" s="210"/>
      <c r="N26" s="210"/>
      <c r="O26" s="210"/>
      <c r="P26" s="250"/>
      <c r="Q26" s="280"/>
    </row>
    <row r="27" spans="2:17" ht="17.25" customHeight="1">
      <c r="B27" s="280" t="s">
        <v>34</v>
      </c>
      <c r="C27" s="210"/>
      <c r="D27" s="210"/>
      <c r="E27" s="210"/>
      <c r="F27" s="210"/>
      <c r="G27" s="210"/>
      <c r="H27" s="210"/>
      <c r="I27" s="210"/>
      <c r="J27" s="210"/>
      <c r="K27" s="210"/>
      <c r="L27" s="210"/>
      <c r="M27" s="210"/>
      <c r="N27" s="210"/>
      <c r="O27" s="210"/>
      <c r="P27" s="250"/>
      <c r="Q27" s="280"/>
    </row>
    <row r="28" spans="2:17" ht="17.25" customHeight="1">
      <c r="B28" s="280" t="s">
        <v>35</v>
      </c>
      <c r="C28" s="210"/>
      <c r="D28" s="210"/>
      <c r="E28" s="210"/>
      <c r="F28" s="210"/>
      <c r="G28" s="210"/>
      <c r="H28" s="210"/>
      <c r="I28" s="210"/>
      <c r="J28" s="210"/>
      <c r="K28" s="210"/>
      <c r="L28" s="210"/>
      <c r="M28" s="210"/>
      <c r="N28" s="210"/>
      <c r="O28" s="210"/>
      <c r="P28" s="250"/>
      <c r="Q28" s="280"/>
    </row>
    <row r="29" spans="2:17" ht="5.25" customHeight="1">
      <c r="B29" s="280"/>
      <c r="C29" s="210"/>
      <c r="D29" s="210"/>
      <c r="E29" s="210"/>
      <c r="F29" s="210"/>
      <c r="G29" s="210"/>
      <c r="H29" s="210"/>
      <c r="I29" s="210"/>
      <c r="J29" s="210"/>
      <c r="K29" s="210"/>
      <c r="L29" s="210"/>
      <c r="M29" s="210"/>
      <c r="N29" s="210"/>
      <c r="O29" s="210"/>
      <c r="P29" s="250"/>
      <c r="Q29" s="280"/>
    </row>
    <row r="30" spans="2:17" ht="17.25" customHeight="1">
      <c r="B30" s="280" t="s">
        <v>46</v>
      </c>
      <c r="C30" s="210"/>
      <c r="D30" s="210"/>
      <c r="E30" s="210"/>
      <c r="F30" s="210"/>
      <c r="G30" s="210"/>
      <c r="H30" s="210"/>
      <c r="I30" s="210"/>
      <c r="J30" s="210"/>
      <c r="K30" s="210"/>
      <c r="L30" s="210"/>
      <c r="M30" s="210"/>
      <c r="N30" s="210"/>
      <c r="O30" s="210"/>
      <c r="P30" s="250"/>
      <c r="Q30" s="280"/>
    </row>
    <row r="31" spans="2:17" ht="17.25" customHeight="1">
      <c r="B31" s="280" t="s">
        <v>129</v>
      </c>
      <c r="C31" s="210"/>
      <c r="D31" s="210"/>
      <c r="E31" s="210"/>
      <c r="F31" s="210"/>
      <c r="G31" s="210"/>
      <c r="H31" s="210"/>
      <c r="I31" s="210"/>
      <c r="J31" s="210"/>
      <c r="K31" s="210"/>
      <c r="L31" s="210"/>
      <c r="M31" s="210"/>
      <c r="N31" s="210"/>
      <c r="O31" s="210"/>
      <c r="P31" s="250"/>
      <c r="Q31" s="280"/>
    </row>
    <row r="32" spans="2:17" ht="5.25" customHeight="1">
      <c r="B32" s="280"/>
      <c r="C32" s="210"/>
      <c r="D32" s="210"/>
      <c r="E32" s="210"/>
      <c r="F32" s="210"/>
      <c r="G32" s="210"/>
      <c r="H32" s="210"/>
      <c r="I32" s="210"/>
      <c r="J32" s="210"/>
      <c r="K32" s="210"/>
      <c r="L32" s="210"/>
      <c r="M32" s="210"/>
      <c r="N32" s="210"/>
      <c r="O32" s="210"/>
      <c r="P32" s="250"/>
      <c r="Q32" s="280"/>
    </row>
    <row r="33" spans="2:17" ht="17.25" customHeight="1">
      <c r="B33" s="280" t="s">
        <v>50</v>
      </c>
      <c r="C33" s="210"/>
      <c r="D33" s="210"/>
      <c r="E33" s="210"/>
      <c r="F33" s="210"/>
      <c r="G33" s="210"/>
      <c r="H33" s="210"/>
      <c r="I33" s="210"/>
      <c r="J33" s="210"/>
      <c r="K33" s="210"/>
      <c r="L33" s="210"/>
      <c r="M33" s="210"/>
      <c r="N33" s="210"/>
      <c r="O33" s="210"/>
      <c r="P33" s="250"/>
      <c r="Q33" s="280"/>
    </row>
    <row r="34" spans="2:17" ht="17.25" customHeight="1">
      <c r="B34" s="280" t="s">
        <v>51</v>
      </c>
      <c r="C34" s="210"/>
      <c r="D34" s="210"/>
      <c r="E34" s="210"/>
      <c r="F34" s="210"/>
      <c r="G34" s="210"/>
      <c r="H34" s="210"/>
      <c r="I34" s="210"/>
      <c r="J34" s="210"/>
      <c r="K34" s="210"/>
      <c r="L34" s="210"/>
      <c r="M34" s="210"/>
      <c r="N34" s="210"/>
      <c r="O34" s="210"/>
      <c r="P34" s="250"/>
      <c r="Q34" s="280"/>
    </row>
    <row r="35" spans="2:17" ht="5.25" customHeight="1">
      <c r="B35" s="280"/>
      <c r="C35" s="210"/>
      <c r="D35" s="210"/>
      <c r="E35" s="210"/>
      <c r="F35" s="210"/>
      <c r="G35" s="210"/>
      <c r="H35" s="210"/>
      <c r="I35" s="210"/>
      <c r="J35" s="210"/>
      <c r="K35" s="210"/>
      <c r="L35" s="210"/>
      <c r="M35" s="210"/>
      <c r="N35" s="210"/>
      <c r="O35" s="210"/>
      <c r="P35" s="250"/>
      <c r="Q35" s="280"/>
    </row>
    <row r="36" spans="2:17" ht="17.25" customHeight="1">
      <c r="B36" s="280" t="s">
        <v>47</v>
      </c>
      <c r="C36" s="210"/>
      <c r="D36" s="210"/>
      <c r="E36" s="210"/>
      <c r="F36" s="210"/>
      <c r="G36" s="210"/>
      <c r="H36" s="210"/>
      <c r="I36" s="210"/>
      <c r="J36" s="210"/>
      <c r="K36" s="210"/>
      <c r="L36" s="210"/>
      <c r="M36" s="210"/>
      <c r="N36" s="210"/>
      <c r="O36" s="210"/>
      <c r="P36" s="250"/>
      <c r="Q36" s="280"/>
    </row>
    <row r="37" spans="2:17" ht="17.25" customHeight="1">
      <c r="B37" s="280" t="s">
        <v>331</v>
      </c>
      <c r="C37" s="210"/>
      <c r="D37" s="210"/>
      <c r="E37" s="210"/>
      <c r="F37" s="210"/>
      <c r="G37" s="210"/>
      <c r="H37" s="210"/>
      <c r="I37" s="210"/>
      <c r="J37" s="210"/>
      <c r="K37" s="210"/>
      <c r="L37" s="210"/>
      <c r="M37" s="210"/>
      <c r="N37" s="210"/>
      <c r="O37" s="210"/>
      <c r="P37" s="250"/>
      <c r="Q37" s="280"/>
    </row>
    <row r="38" spans="2:17" ht="5.25" customHeight="1">
      <c r="B38" s="280"/>
      <c r="C38" s="210"/>
      <c r="D38" s="210"/>
      <c r="E38" s="210"/>
      <c r="F38" s="210"/>
      <c r="G38" s="210"/>
      <c r="H38" s="210"/>
      <c r="I38" s="210"/>
      <c r="J38" s="210"/>
      <c r="K38" s="210"/>
      <c r="L38" s="210"/>
      <c r="M38" s="210"/>
      <c r="N38" s="210"/>
      <c r="O38" s="210"/>
      <c r="P38" s="250"/>
      <c r="Q38" s="280"/>
    </row>
    <row r="39" spans="2:17" ht="17.25" customHeight="1">
      <c r="B39" s="280" t="s">
        <v>205</v>
      </c>
      <c r="C39" s="210"/>
      <c r="D39" s="210"/>
      <c r="E39" s="210"/>
      <c r="F39" s="210"/>
      <c r="G39" s="210"/>
      <c r="H39" s="210"/>
      <c r="I39" s="210"/>
      <c r="J39" s="210"/>
      <c r="K39" s="210"/>
      <c r="L39" s="210"/>
      <c r="M39" s="210"/>
      <c r="N39" s="210"/>
      <c r="O39" s="210"/>
      <c r="P39" s="250"/>
      <c r="Q39" s="280"/>
    </row>
    <row r="40" spans="2:17" ht="17.25" customHeight="1">
      <c r="B40" s="280" t="s">
        <v>225</v>
      </c>
      <c r="C40" s="210"/>
      <c r="D40" s="210"/>
      <c r="E40" s="210"/>
      <c r="F40" s="210"/>
      <c r="G40" s="210"/>
      <c r="H40" s="210"/>
      <c r="I40" s="210"/>
      <c r="J40" s="210"/>
      <c r="K40" s="210"/>
      <c r="L40" s="210"/>
      <c r="M40" s="210"/>
      <c r="N40" s="210"/>
      <c r="O40" s="210"/>
      <c r="P40" s="250"/>
      <c r="Q40" s="280"/>
    </row>
    <row r="41" spans="2:17" ht="5.25" customHeight="1">
      <c r="B41" s="280"/>
      <c r="C41" s="210"/>
      <c r="D41" s="210"/>
      <c r="E41" s="210"/>
      <c r="F41" s="210"/>
      <c r="G41" s="210"/>
      <c r="H41" s="210"/>
      <c r="I41" s="210"/>
      <c r="J41" s="210"/>
      <c r="K41" s="210"/>
      <c r="L41" s="210"/>
      <c r="M41" s="210"/>
      <c r="N41" s="210"/>
      <c r="O41" s="210"/>
      <c r="P41" s="250"/>
      <c r="Q41" s="280"/>
    </row>
    <row r="42" spans="2:17" ht="17.25" customHeight="1">
      <c r="B42" s="280" t="s">
        <v>223</v>
      </c>
      <c r="C42" s="210"/>
      <c r="D42" s="210"/>
      <c r="E42" s="210"/>
      <c r="F42" s="210"/>
      <c r="G42" s="210"/>
      <c r="H42" s="210"/>
      <c r="I42" s="210"/>
      <c r="J42" s="210"/>
      <c r="K42" s="210"/>
      <c r="L42" s="210"/>
      <c r="M42" s="210"/>
      <c r="N42" s="210"/>
      <c r="O42" s="210"/>
      <c r="P42" s="250"/>
      <c r="Q42" s="280"/>
    </row>
    <row r="43" spans="2:17" ht="5.25" customHeight="1">
      <c r="B43" s="280"/>
      <c r="C43" s="210"/>
      <c r="D43" s="210"/>
      <c r="E43" s="210"/>
      <c r="F43" s="210"/>
      <c r="G43" s="210"/>
      <c r="H43" s="210"/>
      <c r="I43" s="210"/>
      <c r="J43" s="210"/>
      <c r="K43" s="210"/>
      <c r="L43" s="210"/>
      <c r="M43" s="210"/>
      <c r="N43" s="210"/>
      <c r="O43" s="210"/>
      <c r="P43" s="250"/>
      <c r="Q43" s="280"/>
    </row>
    <row r="44" spans="2:17" ht="17.25" customHeight="1">
      <c r="B44" s="280" t="s">
        <v>224</v>
      </c>
      <c r="C44" s="210"/>
      <c r="D44" s="210"/>
      <c r="E44" s="210"/>
      <c r="F44" s="210"/>
      <c r="G44" s="210"/>
      <c r="H44" s="210"/>
      <c r="I44" s="210"/>
      <c r="J44" s="210"/>
      <c r="K44" s="210"/>
      <c r="L44" s="210"/>
      <c r="M44" s="210"/>
      <c r="N44" s="210"/>
      <c r="O44" s="210"/>
      <c r="P44" s="250"/>
      <c r="Q44" s="280"/>
    </row>
    <row r="45" spans="2:17" ht="6" customHeight="1">
      <c r="B45" s="281"/>
      <c r="C45" s="282"/>
      <c r="D45" s="283"/>
      <c r="E45" s="283"/>
      <c r="F45" s="283"/>
      <c r="G45" s="283"/>
      <c r="H45" s="283"/>
      <c r="I45" s="283"/>
      <c r="J45" s="283"/>
      <c r="K45" s="283"/>
      <c r="L45" s="283"/>
      <c r="M45" s="283"/>
      <c r="N45" s="283"/>
      <c r="O45" s="283"/>
      <c r="P45" s="283"/>
      <c r="Q45" s="280"/>
    </row>
    <row r="46" ht="14.25">
      <c r="C46" s="4"/>
    </row>
    <row r="47" spans="2:3" ht="14.25">
      <c r="B47" s="5"/>
      <c r="C47" s="4"/>
    </row>
    <row r="48" ht="14.25">
      <c r="C48" s="4"/>
    </row>
  </sheetData>
  <mergeCells count="10">
    <mergeCell ref="G9:P9"/>
    <mergeCell ref="B5:F5"/>
    <mergeCell ref="B6:F6"/>
    <mergeCell ref="B7:F7"/>
    <mergeCell ref="B8:F8"/>
    <mergeCell ref="B9:F9"/>
    <mergeCell ref="G5:P5"/>
    <mergeCell ref="G6:P6"/>
    <mergeCell ref="G7:P7"/>
    <mergeCell ref="G8:P8"/>
  </mergeCells>
  <printOptions horizontalCentered="1"/>
  <pageMargins left="0.1968503937007874" right="0.1968503937007874" top="0.28" bottom="0.1968503937007874"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sheetPr>
    <tabColor indexed="11"/>
  </sheetPr>
  <dimension ref="A1:R72"/>
  <sheetViews>
    <sheetView zoomScaleSheetLayoutView="100" workbookViewId="0" topLeftCell="A1">
      <selection activeCell="AH35" sqref="AH35"/>
    </sheetView>
  </sheetViews>
  <sheetFormatPr defaultColWidth="8.796875" defaultRowHeight="15"/>
  <cols>
    <col min="1" max="1" width="2.59765625" style="221" customWidth="1"/>
    <col min="2" max="2" width="9" style="221" customWidth="1"/>
    <col min="3" max="3" width="3.59765625" style="221" customWidth="1"/>
    <col min="4" max="4" width="2.59765625" style="221" customWidth="1"/>
    <col min="5" max="5" width="25.8984375" style="221" customWidth="1"/>
    <col min="6" max="6" width="7.8984375" style="221" customWidth="1"/>
    <col min="7" max="18" width="15.59765625" style="221" customWidth="1"/>
    <col min="19" max="16384" width="9" style="221" customWidth="1"/>
  </cols>
  <sheetData>
    <row r="1" ht="19.5" customHeight="1">
      <c r="A1" s="1" t="s">
        <v>66</v>
      </c>
    </row>
    <row r="2" ht="16.5" customHeight="1">
      <c r="A2" s="1" t="s">
        <v>159</v>
      </c>
    </row>
    <row r="3" ht="16.5" customHeight="1">
      <c r="A3" s="1" t="s">
        <v>160</v>
      </c>
    </row>
    <row r="4" ht="3" customHeight="1" thickBot="1"/>
    <row r="5" spans="2:18" ht="42" customHeight="1" thickBot="1" thickTop="1">
      <c r="B5" s="267" t="s">
        <v>22</v>
      </c>
      <c r="C5" s="935" t="s">
        <v>161</v>
      </c>
      <c r="D5" s="936"/>
      <c r="E5" s="936"/>
      <c r="F5" s="937"/>
      <c r="G5" s="304" t="s">
        <v>88</v>
      </c>
      <c r="H5" s="304" t="s">
        <v>89</v>
      </c>
      <c r="I5" s="304" t="s">
        <v>90</v>
      </c>
      <c r="J5" s="304" t="s">
        <v>91</v>
      </c>
      <c r="K5" s="305" t="s">
        <v>92</v>
      </c>
      <c r="L5" s="294" t="s">
        <v>178</v>
      </c>
      <c r="M5" s="306" t="s">
        <v>93</v>
      </c>
      <c r="N5" s="307" t="s">
        <v>94</v>
      </c>
      <c r="O5" s="307" t="s">
        <v>95</v>
      </c>
      <c r="P5" s="307" t="s">
        <v>96</v>
      </c>
      <c r="Q5" s="308" t="s">
        <v>97</v>
      </c>
      <c r="R5" s="233" t="s">
        <v>177</v>
      </c>
    </row>
    <row r="6" spans="2:18" ht="13.5" customHeight="1">
      <c r="B6" s="940" t="s">
        <v>131</v>
      </c>
      <c r="C6" s="938" t="s">
        <v>132</v>
      </c>
      <c r="D6" s="484" t="s">
        <v>162</v>
      </c>
      <c r="E6" s="484"/>
      <c r="F6" s="485"/>
      <c r="G6" s="409">
        <v>113348</v>
      </c>
      <c r="H6" s="409">
        <v>115680</v>
      </c>
      <c r="I6" s="409">
        <v>117285</v>
      </c>
      <c r="J6" s="409">
        <v>117803</v>
      </c>
      <c r="K6" s="410">
        <v>118917</v>
      </c>
      <c r="L6" s="411"/>
      <c r="M6" s="412">
        <v>119310</v>
      </c>
      <c r="N6" s="409">
        <v>119704</v>
      </c>
      <c r="O6" s="409">
        <v>120293</v>
      </c>
      <c r="P6" s="409">
        <v>121489</v>
      </c>
      <c r="Q6" s="413">
        <v>122693</v>
      </c>
      <c r="R6" s="486"/>
    </row>
    <row r="7" spans="2:18" ht="13.5" customHeight="1">
      <c r="B7" s="941"/>
      <c r="C7" s="916"/>
      <c r="D7" s="930" t="s">
        <v>303</v>
      </c>
      <c r="E7" s="931"/>
      <c r="F7" s="487" t="s">
        <v>163</v>
      </c>
      <c r="G7" s="477">
        <v>1533</v>
      </c>
      <c r="H7" s="488">
        <f>H6-G6</f>
        <v>2332</v>
      </c>
      <c r="I7" s="489">
        <f>I6-H6</f>
        <v>1605</v>
      </c>
      <c r="J7" s="489">
        <f>J6-I6</f>
        <v>518</v>
      </c>
      <c r="K7" s="489">
        <f>K6-J6</f>
        <v>1114</v>
      </c>
      <c r="L7" s="490">
        <f>SUM(G7:K7)</f>
        <v>7102</v>
      </c>
      <c r="M7" s="417">
        <f>M6-K6</f>
        <v>393</v>
      </c>
      <c r="N7" s="414">
        <f>N6-M6</f>
        <v>394</v>
      </c>
      <c r="O7" s="414">
        <f>O6-N6</f>
        <v>589</v>
      </c>
      <c r="P7" s="414">
        <f>P6-O6</f>
        <v>1196</v>
      </c>
      <c r="Q7" s="418">
        <f>Q6-P6</f>
        <v>1204</v>
      </c>
      <c r="R7" s="491">
        <f>SUM(M7:Q7)+L7</f>
        <v>10878</v>
      </c>
    </row>
    <row r="8" spans="2:18" ht="13.5" customHeight="1">
      <c r="B8" s="941"/>
      <c r="C8" s="916"/>
      <c r="D8" s="492" t="s">
        <v>164</v>
      </c>
      <c r="E8" s="492"/>
      <c r="F8" s="493"/>
      <c r="G8" s="476">
        <v>106015</v>
      </c>
      <c r="H8" s="476">
        <v>109192</v>
      </c>
      <c r="I8" s="414">
        <v>111616</v>
      </c>
      <c r="J8" s="414">
        <v>112538</v>
      </c>
      <c r="K8" s="415">
        <v>114048</v>
      </c>
      <c r="L8" s="416"/>
      <c r="M8" s="417">
        <v>114482</v>
      </c>
      <c r="N8" s="414">
        <v>114916</v>
      </c>
      <c r="O8" s="414">
        <v>115481</v>
      </c>
      <c r="P8" s="414">
        <v>116750</v>
      </c>
      <c r="Q8" s="418">
        <v>117907</v>
      </c>
      <c r="R8" s="494"/>
    </row>
    <row r="9" spans="2:18" ht="13.5" customHeight="1">
      <c r="B9" s="941"/>
      <c r="C9" s="916"/>
      <c r="D9" s="930" t="s">
        <v>302</v>
      </c>
      <c r="E9" s="931"/>
      <c r="F9" s="487" t="s">
        <v>163</v>
      </c>
      <c r="G9" s="476">
        <v>2878</v>
      </c>
      <c r="H9" s="476">
        <f>H8-G8</f>
        <v>3177</v>
      </c>
      <c r="I9" s="414">
        <f>I8-H8</f>
        <v>2424</v>
      </c>
      <c r="J9" s="414">
        <f>J8-I8</f>
        <v>922</v>
      </c>
      <c r="K9" s="415">
        <f>K8-J8</f>
        <v>1510</v>
      </c>
      <c r="L9" s="495">
        <f>SUM(G9:K9)</f>
        <v>10911</v>
      </c>
      <c r="M9" s="417">
        <f>M8-K8</f>
        <v>434</v>
      </c>
      <c r="N9" s="414">
        <f>N8-M8</f>
        <v>434</v>
      </c>
      <c r="O9" s="414">
        <f>O8-N8</f>
        <v>565</v>
      </c>
      <c r="P9" s="414">
        <f>P8-O8</f>
        <v>1269</v>
      </c>
      <c r="Q9" s="418">
        <f>Q8-P8</f>
        <v>1157</v>
      </c>
      <c r="R9" s="496">
        <f>SUM(M9:Q9)+L9</f>
        <v>14770</v>
      </c>
    </row>
    <row r="10" spans="2:18" ht="13.5" customHeight="1">
      <c r="B10" s="941"/>
      <c r="C10" s="916"/>
      <c r="D10" s="492" t="s">
        <v>165</v>
      </c>
      <c r="E10" s="492"/>
      <c r="F10" s="493"/>
      <c r="G10" s="477">
        <v>93.5</v>
      </c>
      <c r="H10" s="477">
        <v>94.4</v>
      </c>
      <c r="I10" s="419">
        <v>95.2</v>
      </c>
      <c r="J10" s="419">
        <v>95.5</v>
      </c>
      <c r="K10" s="420">
        <v>95.9</v>
      </c>
      <c r="L10" s="416"/>
      <c r="M10" s="421">
        <v>96</v>
      </c>
      <c r="N10" s="422">
        <v>96</v>
      </c>
      <c r="O10" s="422">
        <v>96</v>
      </c>
      <c r="P10" s="422">
        <v>96.1</v>
      </c>
      <c r="Q10" s="423">
        <v>96.1</v>
      </c>
      <c r="R10" s="494"/>
    </row>
    <row r="11" spans="2:18" ht="13.5" customHeight="1">
      <c r="B11" s="941"/>
      <c r="C11" s="916"/>
      <c r="D11" s="930" t="s">
        <v>299</v>
      </c>
      <c r="E11" s="931"/>
      <c r="F11" s="487" t="s">
        <v>163</v>
      </c>
      <c r="G11" s="477">
        <v>1.3</v>
      </c>
      <c r="H11" s="477">
        <f>H10-G10</f>
        <v>0.9000000000000057</v>
      </c>
      <c r="I11" s="419">
        <f>I10-H10</f>
        <v>0.7999999999999972</v>
      </c>
      <c r="J11" s="419">
        <f>J10-I10</f>
        <v>0.29999999999999716</v>
      </c>
      <c r="K11" s="420">
        <f>K10-J10</f>
        <v>0.4000000000000057</v>
      </c>
      <c r="L11" s="490">
        <f>SUM(G11:K11)</f>
        <v>3.7000000000000055</v>
      </c>
      <c r="M11" s="428">
        <f>M10-K10</f>
        <v>0.09999999999999432</v>
      </c>
      <c r="N11" s="419">
        <f>N10-M10</f>
        <v>0</v>
      </c>
      <c r="O11" s="419">
        <f>O10-N10</f>
        <v>0</v>
      </c>
      <c r="P11" s="419">
        <f>P10-O10</f>
        <v>0.09999999999999432</v>
      </c>
      <c r="Q11" s="429">
        <f>Q10-P10</f>
        <v>0</v>
      </c>
      <c r="R11" s="497">
        <f>SUM(M11:Q11)+L11</f>
        <v>3.899999999999994</v>
      </c>
    </row>
    <row r="12" spans="2:18" ht="13.5" customHeight="1">
      <c r="B12" s="941"/>
      <c r="C12" s="916"/>
      <c r="D12" s="498" t="s">
        <v>166</v>
      </c>
      <c r="E12" s="492"/>
      <c r="F12" s="493"/>
      <c r="G12" s="476">
        <v>14350878</v>
      </c>
      <c r="H12" s="476">
        <v>13374763</v>
      </c>
      <c r="I12" s="414">
        <v>15456266</v>
      </c>
      <c r="J12" s="414">
        <v>16106061</v>
      </c>
      <c r="K12" s="415">
        <v>16322347</v>
      </c>
      <c r="L12" s="416"/>
      <c r="M12" s="417">
        <v>16485570</v>
      </c>
      <c r="N12" s="414">
        <v>16650426</v>
      </c>
      <c r="O12" s="414">
        <v>16816930</v>
      </c>
      <c r="P12" s="414">
        <v>16985100</v>
      </c>
      <c r="Q12" s="418">
        <v>17154951</v>
      </c>
      <c r="R12" s="494"/>
    </row>
    <row r="13" spans="2:18" ht="13.5" customHeight="1">
      <c r="B13" s="941"/>
      <c r="C13" s="939"/>
      <c r="D13" s="930" t="s">
        <v>300</v>
      </c>
      <c r="E13" s="931"/>
      <c r="F13" s="487" t="s">
        <v>163</v>
      </c>
      <c r="G13" s="476">
        <v>1043878</v>
      </c>
      <c r="H13" s="499">
        <f>H12-G12</f>
        <v>-976115</v>
      </c>
      <c r="I13" s="414">
        <f>I12-H12</f>
        <v>2081503</v>
      </c>
      <c r="J13" s="414">
        <f>J12-I12</f>
        <v>649795</v>
      </c>
      <c r="K13" s="415">
        <f>K12-J12</f>
        <v>216286</v>
      </c>
      <c r="L13" s="495">
        <f>SUM(G13:K13)</f>
        <v>3015347</v>
      </c>
      <c r="M13" s="417">
        <f>M12-K12</f>
        <v>163223</v>
      </c>
      <c r="N13" s="414">
        <f>N12-M12</f>
        <v>164856</v>
      </c>
      <c r="O13" s="414">
        <f>O12-N12</f>
        <v>166504</v>
      </c>
      <c r="P13" s="414">
        <f>P12-O12</f>
        <v>168170</v>
      </c>
      <c r="Q13" s="418">
        <f>Q12-P12</f>
        <v>169851</v>
      </c>
      <c r="R13" s="496">
        <f>SUM(M13:Q13)+L13</f>
        <v>3847951</v>
      </c>
    </row>
    <row r="14" spans="2:18" ht="13.5" customHeight="1">
      <c r="B14" s="941"/>
      <c r="C14" s="920" t="s">
        <v>113</v>
      </c>
      <c r="D14" s="500" t="s">
        <v>167</v>
      </c>
      <c r="E14" s="501"/>
      <c r="F14" s="493"/>
      <c r="G14" s="478">
        <f>G43/G12*1000000</f>
        <v>89.0537847231368</v>
      </c>
      <c r="H14" s="478">
        <f>H43/H12*1000000</f>
        <v>92.56238783446106</v>
      </c>
      <c r="I14" s="424">
        <f>I43/I12*1000000</f>
        <v>93.42489317924523</v>
      </c>
      <c r="J14" s="424">
        <f>J43/J12*1000000</f>
        <v>103.06678957691766</v>
      </c>
      <c r="K14" s="425">
        <f>K43/K12*1000000</f>
        <v>104.51928267423796</v>
      </c>
      <c r="L14" s="416"/>
      <c r="M14" s="426">
        <f>M43/M12*1000000</f>
        <v>104.21235055870073</v>
      </c>
      <c r="N14" s="424">
        <f>N43/N12*1000000</f>
        <v>106.48376203707942</v>
      </c>
      <c r="O14" s="424">
        <f>O43/O12*1000000</f>
        <v>106.20249950496316</v>
      </c>
      <c r="P14" s="424">
        <f>P43/P12*1000000</f>
        <v>105.85748685612684</v>
      </c>
      <c r="Q14" s="427">
        <v>112</v>
      </c>
      <c r="R14" s="494"/>
    </row>
    <row r="15" spans="2:18" ht="13.5" customHeight="1">
      <c r="B15" s="941"/>
      <c r="C15" s="916"/>
      <c r="D15" s="946" t="s">
        <v>301</v>
      </c>
      <c r="E15" s="947"/>
      <c r="F15" s="487" t="s">
        <v>163</v>
      </c>
      <c r="G15" s="477">
        <v>2</v>
      </c>
      <c r="H15" s="477">
        <v>4</v>
      </c>
      <c r="I15" s="419">
        <v>0</v>
      </c>
      <c r="J15" s="419">
        <v>10</v>
      </c>
      <c r="K15" s="420">
        <v>2</v>
      </c>
      <c r="L15" s="490">
        <f>SUM(G15:K15)</f>
        <v>18</v>
      </c>
      <c r="M15" s="428">
        <v>-1</v>
      </c>
      <c r="N15" s="419">
        <v>2</v>
      </c>
      <c r="O15" s="419">
        <v>0</v>
      </c>
      <c r="P15" s="419">
        <v>0</v>
      </c>
      <c r="Q15" s="429">
        <v>6</v>
      </c>
      <c r="R15" s="497">
        <f>SUM(M15:Q15)+L15</f>
        <v>25</v>
      </c>
    </row>
    <row r="16" spans="2:18" ht="13.5" customHeight="1">
      <c r="B16" s="941"/>
      <c r="C16" s="916"/>
      <c r="D16" s="502" t="s">
        <v>114</v>
      </c>
      <c r="E16" s="501"/>
      <c r="F16" s="493"/>
      <c r="G16" s="477"/>
      <c r="H16" s="477"/>
      <c r="I16" s="419"/>
      <c r="J16" s="419">
        <v>8.3</v>
      </c>
      <c r="K16" s="420"/>
      <c r="L16" s="416"/>
      <c r="M16" s="428"/>
      <c r="N16" s="422">
        <v>5</v>
      </c>
      <c r="O16" s="419"/>
      <c r="P16" s="419"/>
      <c r="Q16" s="423">
        <v>5</v>
      </c>
      <c r="R16" s="494"/>
    </row>
    <row r="17" spans="2:18" ht="13.5" customHeight="1">
      <c r="B17" s="941"/>
      <c r="C17" s="939"/>
      <c r="D17" s="946" t="s">
        <v>304</v>
      </c>
      <c r="E17" s="947"/>
      <c r="F17" s="487" t="s">
        <v>163</v>
      </c>
      <c r="G17" s="477"/>
      <c r="H17" s="477"/>
      <c r="I17" s="419"/>
      <c r="J17" s="419">
        <f>J16-I16</f>
        <v>8.3</v>
      </c>
      <c r="K17" s="420"/>
      <c r="L17" s="490">
        <f>SUM(G17:K17)</f>
        <v>8.3</v>
      </c>
      <c r="M17" s="428"/>
      <c r="N17" s="422">
        <v>5</v>
      </c>
      <c r="O17" s="419"/>
      <c r="P17" s="419"/>
      <c r="Q17" s="423">
        <f>Q16-P16</f>
        <v>5</v>
      </c>
      <c r="R17" s="497">
        <v>10</v>
      </c>
    </row>
    <row r="18" spans="2:18" ht="13.5" customHeight="1">
      <c r="B18" s="941"/>
      <c r="C18" s="920" t="s">
        <v>115</v>
      </c>
      <c r="D18" s="492" t="s">
        <v>168</v>
      </c>
      <c r="E18" s="492"/>
      <c r="F18" s="493"/>
      <c r="G18" s="477">
        <v>94.4</v>
      </c>
      <c r="H18" s="477">
        <v>95.3</v>
      </c>
      <c r="I18" s="422">
        <v>95</v>
      </c>
      <c r="J18" s="419">
        <v>95.7</v>
      </c>
      <c r="K18" s="420">
        <v>96.2</v>
      </c>
      <c r="L18" s="416"/>
      <c r="M18" s="421">
        <f>K18+0.05</f>
        <v>96.25</v>
      </c>
      <c r="N18" s="422">
        <f>M18+0.2</f>
        <v>96.45</v>
      </c>
      <c r="O18" s="422">
        <f>N18+0.2</f>
        <v>96.65</v>
      </c>
      <c r="P18" s="422">
        <f>O18+0.2</f>
        <v>96.85000000000001</v>
      </c>
      <c r="Q18" s="423">
        <f>P18+0.2</f>
        <v>97.05000000000001</v>
      </c>
      <c r="R18" s="494"/>
    </row>
    <row r="19" spans="2:18" ht="13.5" customHeight="1">
      <c r="B19" s="941"/>
      <c r="C19" s="939"/>
      <c r="D19" s="930" t="s">
        <v>305</v>
      </c>
      <c r="E19" s="931"/>
      <c r="F19" s="487" t="s">
        <v>163</v>
      </c>
      <c r="G19" s="477">
        <v>-0.2</v>
      </c>
      <c r="H19" s="477">
        <f>H18-G18</f>
        <v>0.8999999999999915</v>
      </c>
      <c r="I19" s="419">
        <f>I18-H18</f>
        <v>-0.29999999999999716</v>
      </c>
      <c r="J19" s="419">
        <f>J18-I18</f>
        <v>0.7000000000000028</v>
      </c>
      <c r="K19" s="420">
        <f>K18-J18</f>
        <v>0.5</v>
      </c>
      <c r="L19" s="490">
        <f>SUM(G19:K19)</f>
        <v>1.5999999999999972</v>
      </c>
      <c r="M19" s="428">
        <v>0.1</v>
      </c>
      <c r="N19" s="419">
        <f>N18-M18</f>
        <v>0.20000000000000284</v>
      </c>
      <c r="O19" s="419">
        <f>O18-N18</f>
        <v>0.20000000000000284</v>
      </c>
      <c r="P19" s="419">
        <f>P18-O18</f>
        <v>0.20000000000000284</v>
      </c>
      <c r="Q19" s="429">
        <f>Q18-P18</f>
        <v>0.20000000000000284</v>
      </c>
      <c r="R19" s="497">
        <f>SUM(M19:Q19)+L19</f>
        <v>2.5000000000000084</v>
      </c>
    </row>
    <row r="20" spans="2:18" ht="13.5" customHeight="1">
      <c r="B20" s="942"/>
      <c r="C20" s="920" t="s">
        <v>116</v>
      </c>
      <c r="D20" s="503" t="s">
        <v>69</v>
      </c>
      <c r="E20" s="492"/>
      <c r="F20" s="493"/>
      <c r="G20" s="477"/>
      <c r="H20" s="477"/>
      <c r="I20" s="419"/>
      <c r="J20" s="419"/>
      <c r="K20" s="420"/>
      <c r="L20" s="416"/>
      <c r="M20" s="428"/>
      <c r="N20" s="419"/>
      <c r="O20" s="419"/>
      <c r="P20" s="419"/>
      <c r="Q20" s="429"/>
      <c r="R20" s="494"/>
    </row>
    <row r="21" spans="2:18" ht="13.5" customHeight="1" thickBot="1">
      <c r="B21" s="942"/>
      <c r="C21" s="921"/>
      <c r="D21" s="950" t="s">
        <v>306</v>
      </c>
      <c r="E21" s="951"/>
      <c r="F21" s="504" t="s">
        <v>163</v>
      </c>
      <c r="G21" s="505"/>
      <c r="H21" s="505"/>
      <c r="I21" s="506"/>
      <c r="J21" s="506"/>
      <c r="K21" s="507"/>
      <c r="L21" s="508"/>
      <c r="M21" s="509"/>
      <c r="N21" s="506"/>
      <c r="O21" s="506"/>
      <c r="P21" s="506"/>
      <c r="Q21" s="510"/>
      <c r="R21" s="511"/>
    </row>
    <row r="22" spans="2:18" ht="13.5" customHeight="1">
      <c r="B22" s="940" t="s">
        <v>71</v>
      </c>
      <c r="C22" s="938" t="s">
        <v>67</v>
      </c>
      <c r="D22" s="512" t="s">
        <v>117</v>
      </c>
      <c r="E22" s="513"/>
      <c r="F22" s="485"/>
      <c r="G22" s="479">
        <v>51104</v>
      </c>
      <c r="H22" s="479">
        <v>53815</v>
      </c>
      <c r="I22" s="409">
        <v>81092</v>
      </c>
      <c r="J22" s="409">
        <v>98965</v>
      </c>
      <c r="K22" s="410">
        <v>108163</v>
      </c>
      <c r="L22" s="411"/>
      <c r="M22" s="412">
        <v>109000</v>
      </c>
      <c r="N22" s="409">
        <v>112563</v>
      </c>
      <c r="O22" s="409">
        <v>113438</v>
      </c>
      <c r="P22" s="409">
        <v>114313</v>
      </c>
      <c r="Q22" s="413">
        <v>1225125</v>
      </c>
      <c r="R22" s="486"/>
    </row>
    <row r="23" spans="2:18" ht="13.5" customHeight="1">
      <c r="B23" s="943"/>
      <c r="C23" s="948"/>
      <c r="D23" s="514"/>
      <c r="E23" s="513"/>
      <c r="F23" s="515" t="s">
        <v>163</v>
      </c>
      <c r="G23" s="516">
        <v>6592</v>
      </c>
      <c r="H23" s="516">
        <f>H22-G22</f>
        <v>2711</v>
      </c>
      <c r="I23" s="517">
        <f>I22-H22</f>
        <v>27277</v>
      </c>
      <c r="J23" s="517">
        <f>J22-I22</f>
        <v>17873</v>
      </c>
      <c r="K23" s="518">
        <f>K22-J22</f>
        <v>9198</v>
      </c>
      <c r="L23" s="519">
        <f>SUM(G23:K23)</f>
        <v>63651</v>
      </c>
      <c r="M23" s="520">
        <f>M22-K22</f>
        <v>837</v>
      </c>
      <c r="N23" s="517">
        <f>N22-M22</f>
        <v>3563</v>
      </c>
      <c r="O23" s="517">
        <f>O22-N22</f>
        <v>875</v>
      </c>
      <c r="P23" s="517">
        <f>P22-O22</f>
        <v>875</v>
      </c>
      <c r="Q23" s="521">
        <f>Q22-P22</f>
        <v>1110812</v>
      </c>
      <c r="R23" s="522">
        <f>SUM(M23:Q23)+L23</f>
        <v>1180613</v>
      </c>
    </row>
    <row r="24" spans="2:18" ht="13.5" customHeight="1">
      <c r="B24" s="943"/>
      <c r="C24" s="948"/>
      <c r="D24" s="445" t="s">
        <v>118</v>
      </c>
      <c r="E24" s="523"/>
      <c r="F24" s="493"/>
      <c r="G24" s="477">
        <v>25</v>
      </c>
      <c r="H24" s="477">
        <v>23</v>
      </c>
      <c r="I24" s="419">
        <v>18</v>
      </c>
      <c r="J24" s="419">
        <v>17</v>
      </c>
      <c r="K24" s="420">
        <v>16</v>
      </c>
      <c r="L24" s="416"/>
      <c r="M24" s="428">
        <v>16</v>
      </c>
      <c r="N24" s="419">
        <v>16</v>
      </c>
      <c r="O24" s="419">
        <v>16</v>
      </c>
      <c r="P24" s="419">
        <v>16</v>
      </c>
      <c r="Q24" s="429">
        <v>16</v>
      </c>
      <c r="R24" s="494"/>
    </row>
    <row r="25" spans="2:18" ht="13.5" customHeight="1">
      <c r="B25" s="943"/>
      <c r="C25" s="948"/>
      <c r="D25" s="524"/>
      <c r="E25" s="525"/>
      <c r="F25" s="487" t="s">
        <v>163</v>
      </c>
      <c r="G25" s="477">
        <v>-1</v>
      </c>
      <c r="H25" s="477">
        <v>-2</v>
      </c>
      <c r="I25" s="419">
        <v>-5</v>
      </c>
      <c r="J25" s="419">
        <v>-1</v>
      </c>
      <c r="K25" s="420">
        <v>-1</v>
      </c>
      <c r="L25" s="490">
        <v>-10</v>
      </c>
      <c r="M25" s="428">
        <v>0</v>
      </c>
      <c r="N25" s="419">
        <v>0</v>
      </c>
      <c r="O25" s="419">
        <v>0</v>
      </c>
      <c r="P25" s="419">
        <v>0</v>
      </c>
      <c r="Q25" s="429">
        <v>0</v>
      </c>
      <c r="R25" s="497">
        <v>0</v>
      </c>
    </row>
    <row r="26" spans="2:18" ht="13.5" customHeight="1">
      <c r="B26" s="943"/>
      <c r="C26" s="948"/>
      <c r="D26" s="446" t="s">
        <v>169</v>
      </c>
      <c r="E26" s="234"/>
      <c r="F26" s="526"/>
      <c r="G26" s="480">
        <v>2081127</v>
      </c>
      <c r="H26" s="480">
        <v>2192051</v>
      </c>
      <c r="I26" s="430">
        <v>2279896</v>
      </c>
      <c r="J26" s="430">
        <v>2390301</v>
      </c>
      <c r="K26" s="431">
        <v>2344869</v>
      </c>
      <c r="L26" s="432"/>
      <c r="M26" s="433">
        <f>K26*1.03</f>
        <v>2415215.07</v>
      </c>
      <c r="N26" s="430">
        <f>M26*1.03</f>
        <v>2487671.5220999997</v>
      </c>
      <c r="O26" s="430">
        <f>N26*1.03</f>
        <v>2562301.667763</v>
      </c>
      <c r="P26" s="430">
        <f>O26*1.03</f>
        <v>2639170.71779589</v>
      </c>
      <c r="Q26" s="434">
        <f>P26*1.03</f>
        <v>2718345.8393297666</v>
      </c>
      <c r="R26" s="527"/>
    </row>
    <row r="27" spans="2:18" ht="13.5" customHeight="1">
      <c r="B27" s="943"/>
      <c r="C27" s="948"/>
      <c r="D27" s="930" t="s">
        <v>307</v>
      </c>
      <c r="E27" s="931"/>
      <c r="F27" s="487" t="s">
        <v>163</v>
      </c>
      <c r="G27" s="414">
        <v>84193</v>
      </c>
      <c r="H27" s="414">
        <f>H26-G26</f>
        <v>110924</v>
      </c>
      <c r="I27" s="414">
        <f>I26-H26</f>
        <v>87845</v>
      </c>
      <c r="J27" s="414">
        <f>J26-I26</f>
        <v>110405</v>
      </c>
      <c r="K27" s="528">
        <f>K26-J26</f>
        <v>-45432</v>
      </c>
      <c r="L27" s="495">
        <f>SUM(G27:K27)</f>
        <v>347935</v>
      </c>
      <c r="M27" s="417">
        <f>M26-K26</f>
        <v>70346.06999999983</v>
      </c>
      <c r="N27" s="414">
        <f>N26-M26</f>
        <v>72456.45209999988</v>
      </c>
      <c r="O27" s="414">
        <f>O26-N26</f>
        <v>74630.14566300018</v>
      </c>
      <c r="P27" s="414">
        <f>P26-O26</f>
        <v>76869.05003288994</v>
      </c>
      <c r="Q27" s="418">
        <f>Q26-P26</f>
        <v>79175.12153387675</v>
      </c>
      <c r="R27" s="496">
        <f>SUM(M27:Q27)+L27</f>
        <v>721411.8393297666</v>
      </c>
    </row>
    <row r="28" spans="2:18" ht="13.5" customHeight="1">
      <c r="B28" s="943"/>
      <c r="C28" s="948"/>
      <c r="D28" s="529" t="s">
        <v>119</v>
      </c>
      <c r="E28" s="530"/>
      <c r="F28" s="526"/>
      <c r="G28" s="435">
        <v>18</v>
      </c>
      <c r="H28" s="435">
        <v>19</v>
      </c>
      <c r="I28" s="435">
        <v>19</v>
      </c>
      <c r="J28" s="435">
        <v>20</v>
      </c>
      <c r="K28" s="436">
        <v>20</v>
      </c>
      <c r="L28" s="432"/>
      <c r="M28" s="437">
        <f>M26/M6</f>
        <v>20.243190595926578</v>
      </c>
      <c r="N28" s="438">
        <f>N26/N6</f>
        <v>20.781857933736546</v>
      </c>
      <c r="O28" s="438">
        <f>O26/O6</f>
        <v>21.30050516458148</v>
      </c>
      <c r="P28" s="438">
        <f>P26/P6</f>
        <v>21.72353643371737</v>
      </c>
      <c r="Q28" s="439">
        <f>Q26/Q6</f>
        <v>22.155671793254438</v>
      </c>
      <c r="R28" s="527"/>
    </row>
    <row r="29" spans="2:18" ht="13.5" customHeight="1">
      <c r="B29" s="943"/>
      <c r="C29" s="948"/>
      <c r="D29" s="930" t="s">
        <v>342</v>
      </c>
      <c r="E29" s="931"/>
      <c r="F29" s="487" t="s">
        <v>163</v>
      </c>
      <c r="G29" s="419">
        <v>0</v>
      </c>
      <c r="H29" s="419">
        <f>H28-G28</f>
        <v>1</v>
      </c>
      <c r="I29" s="419">
        <f>I28-H28</f>
        <v>0</v>
      </c>
      <c r="J29" s="419">
        <f>J28-I28</f>
        <v>1</v>
      </c>
      <c r="K29" s="420">
        <f>K28-J28</f>
        <v>0</v>
      </c>
      <c r="L29" s="490">
        <f>SUM(G29:K29)</f>
        <v>2</v>
      </c>
      <c r="M29" s="428">
        <v>0</v>
      </c>
      <c r="N29" s="419">
        <v>1</v>
      </c>
      <c r="O29" s="419">
        <v>0</v>
      </c>
      <c r="P29" s="419">
        <v>1</v>
      </c>
      <c r="Q29" s="429">
        <v>0</v>
      </c>
      <c r="R29" s="497">
        <f>SUM(M29:Q29)+L29</f>
        <v>4</v>
      </c>
    </row>
    <row r="30" spans="2:18" ht="13.5" customHeight="1">
      <c r="B30" s="943"/>
      <c r="C30" s="948"/>
      <c r="D30" s="503" t="s">
        <v>120</v>
      </c>
      <c r="E30" s="492"/>
      <c r="F30" s="493"/>
      <c r="G30" s="419">
        <v>145</v>
      </c>
      <c r="H30" s="419">
        <v>166</v>
      </c>
      <c r="I30" s="419">
        <v>148</v>
      </c>
      <c r="J30" s="419">
        <v>148</v>
      </c>
      <c r="K30" s="420">
        <v>144</v>
      </c>
      <c r="L30" s="416"/>
      <c r="M30" s="428">
        <v>142</v>
      </c>
      <c r="N30" s="419">
        <v>142</v>
      </c>
      <c r="O30" s="419">
        <v>142</v>
      </c>
      <c r="P30" s="419">
        <v>142</v>
      </c>
      <c r="Q30" s="429">
        <v>142</v>
      </c>
      <c r="R30" s="494"/>
    </row>
    <row r="31" spans="2:18" ht="13.5" customHeight="1">
      <c r="B31" s="943"/>
      <c r="C31" s="948"/>
      <c r="D31" s="932" t="s">
        <v>308</v>
      </c>
      <c r="E31" s="933"/>
      <c r="F31" s="487" t="s">
        <v>163</v>
      </c>
      <c r="G31" s="419">
        <v>-5</v>
      </c>
      <c r="H31" s="419">
        <f>H30-G30</f>
        <v>21</v>
      </c>
      <c r="I31" s="419">
        <f>I30-H30</f>
        <v>-18</v>
      </c>
      <c r="J31" s="419">
        <f>J30-I30</f>
        <v>0</v>
      </c>
      <c r="K31" s="420">
        <f>K30-J30</f>
        <v>-4</v>
      </c>
      <c r="L31" s="490">
        <f>SUM(G31:K31)</f>
        <v>-6</v>
      </c>
      <c r="M31" s="428">
        <f>M30-K30</f>
        <v>-2</v>
      </c>
      <c r="N31" s="419">
        <f>N30-M30</f>
        <v>0</v>
      </c>
      <c r="O31" s="419">
        <f>O30-N30</f>
        <v>0</v>
      </c>
      <c r="P31" s="419">
        <f>P30-O30</f>
        <v>0</v>
      </c>
      <c r="Q31" s="429">
        <f>Q30-P30</f>
        <v>0</v>
      </c>
      <c r="R31" s="497">
        <f>SUM(M31:Q31)+L31</f>
        <v>-8</v>
      </c>
    </row>
    <row r="32" spans="2:18" ht="13.5" customHeight="1">
      <c r="B32" s="943"/>
      <c r="C32" s="948"/>
      <c r="D32" s="503" t="s">
        <v>121</v>
      </c>
      <c r="E32" s="492"/>
      <c r="F32" s="493"/>
      <c r="G32" s="419">
        <v>49</v>
      </c>
      <c r="H32" s="419">
        <v>57</v>
      </c>
      <c r="I32" s="419">
        <v>54</v>
      </c>
      <c r="J32" s="419">
        <v>60</v>
      </c>
      <c r="K32" s="420">
        <v>56</v>
      </c>
      <c r="L32" s="416"/>
      <c r="M32" s="428">
        <v>56</v>
      </c>
      <c r="N32" s="419">
        <v>56</v>
      </c>
      <c r="O32" s="419">
        <v>56</v>
      </c>
      <c r="P32" s="419">
        <v>56</v>
      </c>
      <c r="Q32" s="429">
        <v>56</v>
      </c>
      <c r="R32" s="494"/>
    </row>
    <row r="33" spans="2:18" ht="13.5" customHeight="1">
      <c r="B33" s="943"/>
      <c r="C33" s="949"/>
      <c r="D33" s="928" t="s">
        <v>310</v>
      </c>
      <c r="E33" s="929"/>
      <c r="F33" s="487" t="s">
        <v>163</v>
      </c>
      <c r="G33" s="419">
        <v>-2</v>
      </c>
      <c r="H33" s="419">
        <f>H32-G32</f>
        <v>8</v>
      </c>
      <c r="I33" s="419">
        <f>I32-H32</f>
        <v>-3</v>
      </c>
      <c r="J33" s="419">
        <f>J32-I32</f>
        <v>6</v>
      </c>
      <c r="K33" s="420">
        <f>K32-J32</f>
        <v>-4</v>
      </c>
      <c r="L33" s="490">
        <f>SUM(G33:K33)</f>
        <v>5</v>
      </c>
      <c r="M33" s="428">
        <f>M32-K32</f>
        <v>0</v>
      </c>
      <c r="N33" s="419">
        <f>N32-M32</f>
        <v>0</v>
      </c>
      <c r="O33" s="419">
        <f>O32-N32</f>
        <v>0</v>
      </c>
      <c r="P33" s="419">
        <f>P32-O32</f>
        <v>0</v>
      </c>
      <c r="Q33" s="429">
        <f>Q32-P32</f>
        <v>0</v>
      </c>
      <c r="R33" s="497">
        <f>SUM(M33:Q33)+L33</f>
        <v>5</v>
      </c>
    </row>
    <row r="34" spans="2:18" ht="13.5" customHeight="1">
      <c r="B34" s="943"/>
      <c r="C34" s="916" t="s">
        <v>122</v>
      </c>
      <c r="D34" s="503" t="s">
        <v>69</v>
      </c>
      <c r="E34" s="234"/>
      <c r="F34" s="526"/>
      <c r="G34" s="435"/>
      <c r="H34" s="435"/>
      <c r="I34" s="435"/>
      <c r="J34" s="435"/>
      <c r="K34" s="436"/>
      <c r="L34" s="432"/>
      <c r="M34" s="531"/>
      <c r="N34" s="435"/>
      <c r="O34" s="435"/>
      <c r="P34" s="435"/>
      <c r="Q34" s="532"/>
      <c r="R34" s="527"/>
    </row>
    <row r="35" spans="2:18" ht="13.5" customHeight="1" thickBot="1">
      <c r="B35" s="944"/>
      <c r="C35" s="916"/>
      <c r="D35" s="924" t="s">
        <v>309</v>
      </c>
      <c r="E35" s="925"/>
      <c r="F35" s="515" t="s">
        <v>163</v>
      </c>
      <c r="G35" s="533"/>
      <c r="H35" s="533"/>
      <c r="I35" s="533"/>
      <c r="J35" s="533"/>
      <c r="K35" s="534"/>
      <c r="L35" s="535"/>
      <c r="M35" s="536"/>
      <c r="N35" s="533"/>
      <c r="O35" s="533"/>
      <c r="P35" s="533"/>
      <c r="Q35" s="537"/>
      <c r="R35" s="538"/>
    </row>
    <row r="36" spans="2:18" ht="13.5" customHeight="1">
      <c r="B36" s="539"/>
      <c r="C36" s="447" t="s">
        <v>345</v>
      </c>
      <c r="D36" s="484"/>
      <c r="E36" s="484"/>
      <c r="F36" s="485"/>
      <c r="G36" s="440">
        <f>G14/G30*100</f>
        <v>61.41640325733573</v>
      </c>
      <c r="H36" s="440">
        <f aca="true" t="shared" si="0" ref="H36:Q36">H14/H30*100</f>
        <v>55.76047459907293</v>
      </c>
      <c r="I36" s="440">
        <f t="shared" si="0"/>
        <v>63.124927823814346</v>
      </c>
      <c r="J36" s="440">
        <f t="shared" si="0"/>
        <v>69.63972268710651</v>
      </c>
      <c r="K36" s="441">
        <f t="shared" si="0"/>
        <v>72.58283519044303</v>
      </c>
      <c r="L36" s="411"/>
      <c r="M36" s="442">
        <f t="shared" si="0"/>
        <v>73.38897926669065</v>
      </c>
      <c r="N36" s="440">
        <f t="shared" si="0"/>
        <v>74.98856481484466</v>
      </c>
      <c r="O36" s="440">
        <f t="shared" si="0"/>
        <v>74.79049260912899</v>
      </c>
      <c r="P36" s="440">
        <f t="shared" si="0"/>
        <v>74.5475259550189</v>
      </c>
      <c r="Q36" s="443">
        <f t="shared" si="0"/>
        <v>78.87323943661971</v>
      </c>
      <c r="R36" s="486"/>
    </row>
    <row r="37" spans="2:18" ht="13.5" customHeight="1">
      <c r="B37" s="540"/>
      <c r="C37" s="541"/>
      <c r="D37" s="926" t="s">
        <v>346</v>
      </c>
      <c r="E37" s="927"/>
      <c r="F37" s="515" t="s">
        <v>163</v>
      </c>
      <c r="G37" s="533"/>
      <c r="H37" s="533">
        <v>-5.7</v>
      </c>
      <c r="I37" s="533">
        <v>7.4</v>
      </c>
      <c r="J37" s="533">
        <v>6.5</v>
      </c>
      <c r="K37" s="534">
        <v>3</v>
      </c>
      <c r="L37" s="542"/>
      <c r="M37" s="536">
        <v>0.8</v>
      </c>
      <c r="N37" s="533">
        <v>1.6</v>
      </c>
      <c r="O37" s="533">
        <v>-0.2</v>
      </c>
      <c r="P37" s="533">
        <v>-0.3</v>
      </c>
      <c r="Q37" s="537">
        <v>4.7</v>
      </c>
      <c r="R37" s="494"/>
    </row>
    <row r="38" spans="2:18" ht="13.5" customHeight="1">
      <c r="B38" s="543"/>
      <c r="C38" s="934" t="s">
        <v>145</v>
      </c>
      <c r="D38" s="918"/>
      <c r="E38" s="918"/>
      <c r="F38" s="919"/>
      <c r="G38" s="268"/>
      <c r="H38" s="299"/>
      <c r="I38" s="268"/>
      <c r="J38" s="268"/>
      <c r="K38" s="269"/>
      <c r="L38" s="292"/>
      <c r="M38" s="270"/>
      <c r="N38" s="2"/>
      <c r="O38" s="2"/>
      <c r="P38" s="2"/>
      <c r="Q38" s="271"/>
      <c r="R38" s="300"/>
    </row>
    <row r="39" spans="2:18" ht="13.5" customHeight="1">
      <c r="B39" s="543"/>
      <c r="C39" s="220"/>
      <c r="D39" s="220"/>
      <c r="E39" s="240"/>
      <c r="F39" s="515" t="s">
        <v>163</v>
      </c>
      <c r="G39" s="268"/>
      <c r="H39" s="299"/>
      <c r="I39" s="268"/>
      <c r="J39" s="268"/>
      <c r="K39" s="269"/>
      <c r="L39" s="292"/>
      <c r="M39" s="270"/>
      <c r="N39" s="2"/>
      <c r="O39" s="2"/>
      <c r="P39" s="2"/>
      <c r="Q39" s="271"/>
      <c r="R39" s="300"/>
    </row>
    <row r="40" spans="2:18" ht="13.5" customHeight="1">
      <c r="B40" s="543"/>
      <c r="C40" s="918" t="s">
        <v>146</v>
      </c>
      <c r="D40" s="918"/>
      <c r="E40" s="918"/>
      <c r="F40" s="919"/>
      <c r="G40" s="444">
        <v>17789</v>
      </c>
      <c r="H40" s="444">
        <v>17228</v>
      </c>
      <c r="I40" s="444">
        <v>16612</v>
      </c>
      <c r="J40" s="444">
        <v>15984</v>
      </c>
      <c r="K40" s="471">
        <v>15713</v>
      </c>
      <c r="L40" s="472"/>
      <c r="M40" s="473">
        <v>15282</v>
      </c>
      <c r="N40" s="444">
        <v>14838</v>
      </c>
      <c r="O40" s="444">
        <v>14508</v>
      </c>
      <c r="P40" s="444">
        <v>15251</v>
      </c>
      <c r="Q40" s="474">
        <v>15690</v>
      </c>
      <c r="R40" s="475"/>
    </row>
    <row r="41" spans="2:18" ht="13.5" customHeight="1" thickBot="1">
      <c r="B41" s="544"/>
      <c r="C41" s="302"/>
      <c r="D41" s="302"/>
      <c r="E41" s="301"/>
      <c r="F41" s="504" t="s">
        <v>163</v>
      </c>
      <c r="G41" s="545">
        <v>-292</v>
      </c>
      <c r="H41" s="545">
        <f>H40-G40</f>
        <v>-561</v>
      </c>
      <c r="I41" s="545">
        <f>I40-H40</f>
        <v>-616</v>
      </c>
      <c r="J41" s="545">
        <f>J40-I40</f>
        <v>-628</v>
      </c>
      <c r="K41" s="546">
        <f>K40-J40</f>
        <v>-271</v>
      </c>
      <c r="L41" s="547"/>
      <c r="M41" s="548">
        <f>M40-K40</f>
        <v>-431</v>
      </c>
      <c r="N41" s="545">
        <f>N40-M40</f>
        <v>-444</v>
      </c>
      <c r="O41" s="545">
        <f>O40-N40</f>
        <v>-330</v>
      </c>
      <c r="P41" s="545">
        <f>P40-O40</f>
        <v>743</v>
      </c>
      <c r="Q41" s="549">
        <f>Q40-P40</f>
        <v>439</v>
      </c>
      <c r="R41" s="550"/>
    </row>
    <row r="42" spans="2:18" ht="6" customHeight="1" thickBot="1">
      <c r="B42" s="239"/>
      <c r="C42" s="239"/>
      <c r="D42" s="239"/>
      <c r="E42" s="239"/>
      <c r="F42" s="239"/>
      <c r="G42" s="551"/>
      <c r="H42" s="551"/>
      <c r="I42" s="551"/>
      <c r="J42" s="551"/>
      <c r="K42" s="551"/>
      <c r="L42" s="552"/>
      <c r="M42" s="551"/>
      <c r="N42" s="551"/>
      <c r="O42" s="551"/>
      <c r="P42" s="551"/>
      <c r="Q42" s="551"/>
      <c r="R42" s="551"/>
    </row>
    <row r="43" spans="2:18" ht="15.75" customHeight="1" thickTop="1">
      <c r="B43" s="912" t="s">
        <v>131</v>
      </c>
      <c r="C43" s="447" t="s">
        <v>199</v>
      </c>
      <c r="D43" s="448"/>
      <c r="E43" s="449"/>
      <c r="F43" s="448"/>
      <c r="G43" s="450">
        <v>1278</v>
      </c>
      <c r="H43" s="451">
        <v>1238</v>
      </c>
      <c r="I43" s="451">
        <v>1444</v>
      </c>
      <c r="J43" s="451">
        <v>1660</v>
      </c>
      <c r="K43" s="452">
        <v>1706</v>
      </c>
      <c r="L43" s="295"/>
      <c r="M43" s="453">
        <v>1718</v>
      </c>
      <c r="N43" s="454">
        <v>1773</v>
      </c>
      <c r="O43" s="454">
        <v>1786</v>
      </c>
      <c r="P43" s="454">
        <v>1798</v>
      </c>
      <c r="Q43" s="455">
        <v>1930</v>
      </c>
      <c r="R43" s="553"/>
    </row>
    <row r="44" spans="2:18" ht="15.75" customHeight="1">
      <c r="B44" s="913"/>
      <c r="C44" s="554"/>
      <c r="D44" s="555" t="s">
        <v>170</v>
      </c>
      <c r="E44" s="492"/>
      <c r="F44" s="556"/>
      <c r="G44" s="557">
        <v>93</v>
      </c>
      <c r="H44" s="558">
        <v>104</v>
      </c>
      <c r="I44" s="558">
        <v>399</v>
      </c>
      <c r="J44" s="558">
        <v>766</v>
      </c>
      <c r="K44" s="559">
        <v>807</v>
      </c>
      <c r="L44" s="560">
        <v>2169</v>
      </c>
      <c r="M44" s="561">
        <v>10</v>
      </c>
      <c r="N44" s="562">
        <v>67</v>
      </c>
      <c r="O44" s="562">
        <v>80</v>
      </c>
      <c r="P44" s="562">
        <v>93</v>
      </c>
      <c r="Q44" s="563">
        <v>213</v>
      </c>
      <c r="R44" s="564">
        <v>463</v>
      </c>
    </row>
    <row r="45" spans="2:18" ht="15.75" customHeight="1">
      <c r="B45" s="913"/>
      <c r="C45" s="554"/>
      <c r="D45" s="565"/>
      <c r="E45" s="461" t="s">
        <v>123</v>
      </c>
      <c r="F45" s="556"/>
      <c r="G45" s="566">
        <v>93</v>
      </c>
      <c r="H45" s="562">
        <v>93</v>
      </c>
      <c r="I45" s="562">
        <v>388</v>
      </c>
      <c r="J45" s="562">
        <v>605</v>
      </c>
      <c r="K45" s="567">
        <v>637</v>
      </c>
      <c r="L45" s="560">
        <v>1816</v>
      </c>
      <c r="M45" s="561">
        <v>8</v>
      </c>
      <c r="N45" s="562">
        <f>M45+9</f>
        <v>17</v>
      </c>
      <c r="O45" s="562">
        <f>N45+9</f>
        <v>26</v>
      </c>
      <c r="P45" s="562">
        <f>O45+9</f>
        <v>35</v>
      </c>
      <c r="Q45" s="563">
        <f>P45+19</f>
        <v>54</v>
      </c>
      <c r="R45" s="564">
        <v>140</v>
      </c>
    </row>
    <row r="46" spans="2:18" ht="15.75" customHeight="1">
      <c r="B46" s="913"/>
      <c r="C46" s="554"/>
      <c r="D46" s="565"/>
      <c r="E46" s="461" t="s">
        <v>124</v>
      </c>
      <c r="F46" s="556"/>
      <c r="G46" s="566">
        <v>0</v>
      </c>
      <c r="H46" s="566">
        <v>0</v>
      </c>
      <c r="I46" s="566">
        <v>0</v>
      </c>
      <c r="J46" s="562">
        <v>138</v>
      </c>
      <c r="K46" s="568">
        <v>138</v>
      </c>
      <c r="L46" s="560">
        <v>276</v>
      </c>
      <c r="M46" s="569">
        <v>0</v>
      </c>
      <c r="N46" s="562">
        <v>44</v>
      </c>
      <c r="O46" s="566">
        <v>44</v>
      </c>
      <c r="P46" s="566">
        <v>44</v>
      </c>
      <c r="Q46" s="563">
        <v>141</v>
      </c>
      <c r="R46" s="564">
        <v>273</v>
      </c>
    </row>
    <row r="47" spans="2:18" ht="15.75" customHeight="1" thickBot="1">
      <c r="B47" s="913"/>
      <c r="C47" s="554"/>
      <c r="D47" s="565"/>
      <c r="E47" s="461" t="s">
        <v>125</v>
      </c>
      <c r="F47" s="556"/>
      <c r="G47" s="566">
        <v>0</v>
      </c>
      <c r="H47" s="562">
        <f>G47+11</f>
        <v>11</v>
      </c>
      <c r="I47" s="570">
        <f>H47</f>
        <v>11</v>
      </c>
      <c r="J47" s="570">
        <f>I47+12</f>
        <v>23</v>
      </c>
      <c r="K47" s="571">
        <f>J47+9</f>
        <v>32</v>
      </c>
      <c r="L47" s="572">
        <v>77</v>
      </c>
      <c r="M47" s="573">
        <v>2</v>
      </c>
      <c r="N47" s="574">
        <f>M47+4</f>
        <v>6</v>
      </c>
      <c r="O47" s="574">
        <f>N47+4</f>
        <v>10</v>
      </c>
      <c r="P47" s="574">
        <f>O47+4</f>
        <v>14</v>
      </c>
      <c r="Q47" s="575">
        <f>P47+4</f>
        <v>18</v>
      </c>
      <c r="R47" s="576">
        <v>50</v>
      </c>
    </row>
    <row r="48" spans="2:18" ht="15.75" customHeight="1">
      <c r="B48" s="914"/>
      <c r="C48" s="447" t="s">
        <v>133</v>
      </c>
      <c r="D48" s="449"/>
      <c r="E48" s="449"/>
      <c r="F48" s="448"/>
      <c r="G48" s="577"/>
      <c r="H48" s="577"/>
      <c r="I48" s="577"/>
      <c r="J48" s="577"/>
      <c r="K48" s="578"/>
      <c r="L48" s="481"/>
      <c r="M48" s="579"/>
      <c r="N48" s="577"/>
      <c r="O48" s="577"/>
      <c r="P48" s="577"/>
      <c r="Q48" s="580"/>
      <c r="R48" s="553"/>
    </row>
    <row r="49" spans="2:18" ht="15.75" customHeight="1" thickBot="1">
      <c r="B49" s="915"/>
      <c r="C49" s="554"/>
      <c r="D49" s="555" t="s">
        <v>170</v>
      </c>
      <c r="E49" s="492"/>
      <c r="F49" s="556"/>
      <c r="G49" s="566"/>
      <c r="H49" s="566"/>
      <c r="I49" s="566"/>
      <c r="J49" s="566"/>
      <c r="K49" s="568"/>
      <c r="L49" s="560"/>
      <c r="M49" s="569"/>
      <c r="N49" s="566"/>
      <c r="O49" s="566"/>
      <c r="P49" s="566"/>
      <c r="Q49" s="581"/>
      <c r="R49" s="576"/>
    </row>
    <row r="50" spans="2:18" ht="15.75" customHeight="1">
      <c r="B50" s="912" t="s">
        <v>71</v>
      </c>
      <c r="C50" s="447" t="s">
        <v>198</v>
      </c>
      <c r="D50" s="448"/>
      <c r="E50" s="449"/>
      <c r="F50" s="448"/>
      <c r="G50" s="456">
        <v>2081</v>
      </c>
      <c r="H50" s="456">
        <v>2192</v>
      </c>
      <c r="I50" s="456">
        <v>2280</v>
      </c>
      <c r="J50" s="456">
        <v>2390</v>
      </c>
      <c r="K50" s="457">
        <v>2345</v>
      </c>
      <c r="L50" s="481"/>
      <c r="M50" s="458">
        <v>2415</v>
      </c>
      <c r="N50" s="456">
        <v>2488</v>
      </c>
      <c r="O50" s="456">
        <v>2562</v>
      </c>
      <c r="P50" s="456">
        <v>2639</v>
      </c>
      <c r="Q50" s="459">
        <v>2718</v>
      </c>
      <c r="R50" s="553"/>
    </row>
    <row r="51" spans="2:18" ht="15.75" customHeight="1">
      <c r="B51" s="913"/>
      <c r="C51" s="460"/>
      <c r="D51" s="461" t="s">
        <v>105</v>
      </c>
      <c r="E51" s="234"/>
      <c r="F51" s="462"/>
      <c r="G51" s="463">
        <v>207</v>
      </c>
      <c r="H51" s="463">
        <v>194</v>
      </c>
      <c r="I51" s="463">
        <v>153</v>
      </c>
      <c r="J51" s="463">
        <v>157</v>
      </c>
      <c r="K51" s="464">
        <v>152</v>
      </c>
      <c r="L51" s="482"/>
      <c r="M51" s="465">
        <v>152</v>
      </c>
      <c r="N51" s="463">
        <v>152</v>
      </c>
      <c r="O51" s="463">
        <v>152</v>
      </c>
      <c r="P51" s="463">
        <v>152</v>
      </c>
      <c r="Q51" s="466">
        <v>152</v>
      </c>
      <c r="R51" s="582"/>
    </row>
    <row r="52" spans="2:18" ht="15.75" customHeight="1">
      <c r="B52" s="913"/>
      <c r="C52" s="554"/>
      <c r="D52" s="555" t="s">
        <v>170</v>
      </c>
      <c r="E52" s="492"/>
      <c r="F52" s="556"/>
      <c r="G52" s="566">
        <v>15</v>
      </c>
      <c r="H52" s="570">
        <v>34</v>
      </c>
      <c r="I52" s="570">
        <v>87</v>
      </c>
      <c r="J52" s="570">
        <v>97</v>
      </c>
      <c r="K52" s="571">
        <v>119</v>
      </c>
      <c r="L52" s="560">
        <v>352</v>
      </c>
      <c r="M52" s="583">
        <v>15</v>
      </c>
      <c r="N52" s="570">
        <v>30</v>
      </c>
      <c r="O52" s="570">
        <v>45</v>
      </c>
      <c r="P52" s="570">
        <v>60</v>
      </c>
      <c r="Q52" s="570">
        <v>75</v>
      </c>
      <c r="R52" s="564">
        <v>225</v>
      </c>
    </row>
    <row r="53" spans="2:18" ht="15.75" customHeight="1">
      <c r="B53" s="913"/>
      <c r="C53" s="554"/>
      <c r="D53" s="565"/>
      <c r="E53" s="461" t="s">
        <v>126</v>
      </c>
      <c r="F53" s="556"/>
      <c r="G53" s="584">
        <v>0</v>
      </c>
      <c r="H53" s="562">
        <v>9</v>
      </c>
      <c r="I53" s="562">
        <v>46</v>
      </c>
      <c r="J53" s="562">
        <v>46</v>
      </c>
      <c r="K53" s="567">
        <v>51</v>
      </c>
      <c r="L53" s="560">
        <v>152</v>
      </c>
      <c r="M53" s="569">
        <v>0</v>
      </c>
      <c r="N53" s="566">
        <v>0</v>
      </c>
      <c r="O53" s="566">
        <v>0</v>
      </c>
      <c r="P53" s="566">
        <v>0</v>
      </c>
      <c r="Q53" s="581">
        <v>0</v>
      </c>
      <c r="R53" s="564">
        <v>0</v>
      </c>
    </row>
    <row r="54" spans="2:18" ht="27" customHeight="1">
      <c r="B54" s="913"/>
      <c r="C54" s="554"/>
      <c r="D54" s="565"/>
      <c r="E54" s="922" t="s">
        <v>127</v>
      </c>
      <c r="F54" s="923"/>
      <c r="G54" s="566">
        <v>15</v>
      </c>
      <c r="H54" s="566">
        <v>25</v>
      </c>
      <c r="I54" s="566">
        <v>41</v>
      </c>
      <c r="J54" s="566">
        <v>51</v>
      </c>
      <c r="K54" s="568">
        <v>68</v>
      </c>
      <c r="L54" s="560">
        <v>200</v>
      </c>
      <c r="M54" s="569">
        <v>15</v>
      </c>
      <c r="N54" s="566">
        <v>30</v>
      </c>
      <c r="O54" s="566">
        <v>45</v>
      </c>
      <c r="P54" s="566">
        <v>60</v>
      </c>
      <c r="Q54" s="581">
        <v>75</v>
      </c>
      <c r="R54" s="576">
        <v>225</v>
      </c>
    </row>
    <row r="55" spans="2:18" ht="15.75" customHeight="1" thickBot="1">
      <c r="B55" s="913"/>
      <c r="C55" s="554"/>
      <c r="D55" s="246" t="s">
        <v>108</v>
      </c>
      <c r="E55" s="241"/>
      <c r="F55" s="242"/>
      <c r="G55" s="243">
        <v>0</v>
      </c>
      <c r="H55" s="243">
        <v>0</v>
      </c>
      <c r="I55" s="243">
        <v>0</v>
      </c>
      <c r="J55" s="243">
        <v>0</v>
      </c>
      <c r="K55" s="293">
        <v>0</v>
      </c>
      <c r="L55" s="482"/>
      <c r="M55" s="245">
        <v>0</v>
      </c>
      <c r="N55" s="243">
        <v>0</v>
      </c>
      <c r="O55" s="243">
        <v>0</v>
      </c>
      <c r="P55" s="243">
        <v>0</v>
      </c>
      <c r="Q55" s="244">
        <v>0</v>
      </c>
      <c r="R55" s="247"/>
    </row>
    <row r="56" spans="2:18" ht="17.25" customHeight="1">
      <c r="B56" s="914"/>
      <c r="C56" s="447" t="s">
        <v>134</v>
      </c>
      <c r="D56" s="449"/>
      <c r="E56" s="449"/>
      <c r="F56" s="448"/>
      <c r="G56" s="577"/>
      <c r="H56" s="577"/>
      <c r="I56" s="577"/>
      <c r="J56" s="577"/>
      <c r="K56" s="578"/>
      <c r="L56" s="481"/>
      <c r="M56" s="579"/>
      <c r="N56" s="577"/>
      <c r="O56" s="577"/>
      <c r="P56" s="577"/>
      <c r="Q56" s="580"/>
      <c r="R56" s="553"/>
    </row>
    <row r="57" spans="2:18" ht="17.25" customHeight="1" thickBot="1">
      <c r="B57" s="915"/>
      <c r="C57" s="585"/>
      <c r="D57" s="586" t="s">
        <v>170</v>
      </c>
      <c r="E57" s="587"/>
      <c r="F57" s="588"/>
      <c r="G57" s="589"/>
      <c r="H57" s="589"/>
      <c r="I57" s="589"/>
      <c r="J57" s="590"/>
      <c r="K57" s="591"/>
      <c r="L57" s="592"/>
      <c r="M57" s="593"/>
      <c r="N57" s="594"/>
      <c r="O57" s="594"/>
      <c r="P57" s="594"/>
      <c r="Q57" s="595"/>
      <c r="R57" s="596"/>
    </row>
    <row r="58" spans="2:18" s="239" customFormat="1" ht="17.25" customHeight="1" thickBot="1" thickTop="1">
      <c r="B58" s="238"/>
      <c r="C58" s="237"/>
      <c r="D58" s="234"/>
      <c r="E58" s="235"/>
      <c r="F58" s="234"/>
      <c r="G58" s="234"/>
      <c r="H58" s="234"/>
      <c r="I58" s="234"/>
      <c r="J58" s="952" t="s">
        <v>175</v>
      </c>
      <c r="K58" s="953"/>
      <c r="L58" s="483">
        <v>2521</v>
      </c>
      <c r="M58" s="234"/>
      <c r="N58" s="234"/>
      <c r="O58" s="234"/>
      <c r="P58" s="954" t="s">
        <v>176</v>
      </c>
      <c r="Q58" s="955"/>
      <c r="R58" s="317">
        <v>688</v>
      </c>
    </row>
    <row r="59" spans="3:18" s="239" customFormat="1" ht="4.5" customHeight="1" thickBot="1">
      <c r="C59" s="287"/>
      <c r="D59" s="287"/>
      <c r="E59" s="287"/>
      <c r="F59" s="287"/>
      <c r="G59" s="287"/>
      <c r="H59" s="287"/>
      <c r="I59" s="287"/>
      <c r="J59" s="287"/>
      <c r="K59" s="287"/>
      <c r="L59" s="287"/>
      <c r="M59" s="287"/>
      <c r="N59" s="287"/>
      <c r="O59" s="219"/>
      <c r="P59" s="219"/>
      <c r="Q59" s="234"/>
      <c r="R59" s="234"/>
    </row>
    <row r="60" spans="2:18" s="239" customFormat="1" ht="17.25" customHeight="1" thickBot="1">
      <c r="B60" s="956" t="s">
        <v>109</v>
      </c>
      <c r="C60" s="956"/>
      <c r="D60" s="956"/>
      <c r="E60" s="956"/>
      <c r="F60" s="956"/>
      <c r="G60" s="956"/>
      <c r="H60" s="956"/>
      <c r="I60" s="956"/>
      <c r="J60" s="956"/>
      <c r="K60" s="956"/>
      <c r="L60" s="956"/>
      <c r="M60" s="956"/>
      <c r="N60" s="956"/>
      <c r="O60" s="219"/>
      <c r="P60" s="952" t="s">
        <v>68</v>
      </c>
      <c r="Q60" s="953"/>
      <c r="R60" s="597">
        <v>0</v>
      </c>
    </row>
    <row r="61" spans="2:15" s="239" customFormat="1" ht="29.25" customHeight="1">
      <c r="B61" s="956"/>
      <c r="C61" s="956"/>
      <c r="D61" s="956"/>
      <c r="E61" s="956"/>
      <c r="F61" s="956"/>
      <c r="G61" s="956"/>
      <c r="H61" s="956"/>
      <c r="I61" s="956"/>
      <c r="J61" s="956"/>
      <c r="K61" s="956"/>
      <c r="L61" s="956"/>
      <c r="M61" s="956"/>
      <c r="N61" s="956"/>
      <c r="O61" s="219"/>
    </row>
    <row r="62" spans="2:14" s="239" customFormat="1" ht="17.25" customHeight="1">
      <c r="B62" s="945" t="s">
        <v>33</v>
      </c>
      <c r="C62" s="945"/>
      <c r="D62" s="945"/>
      <c r="E62" s="945"/>
      <c r="F62" s="945"/>
      <c r="G62" s="945"/>
      <c r="H62" s="945"/>
      <c r="I62" s="945"/>
      <c r="J62" s="945"/>
      <c r="K62" s="945"/>
      <c r="L62" s="945"/>
      <c r="M62" s="945"/>
      <c r="N62" s="945"/>
    </row>
    <row r="63" spans="2:18" ht="27" customHeight="1">
      <c r="B63" s="917" t="s">
        <v>179</v>
      </c>
      <c r="C63" s="917"/>
      <c r="D63" s="917"/>
      <c r="E63" s="917"/>
      <c r="F63" s="917"/>
      <c r="G63" s="917"/>
      <c r="H63" s="917"/>
      <c r="I63" s="917"/>
      <c r="J63" s="917"/>
      <c r="K63" s="917"/>
      <c r="L63" s="917"/>
      <c r="M63" s="917"/>
      <c r="N63" s="917"/>
      <c r="O63"/>
      <c r="P63"/>
      <c r="Q63" s="234"/>
      <c r="R63" s="234"/>
    </row>
    <row r="64" spans="2:18" ht="15" customHeight="1">
      <c r="B64" s="288"/>
      <c r="C64" s="288"/>
      <c r="D64" s="288"/>
      <c r="E64" s="288"/>
      <c r="F64" s="288"/>
      <c r="G64" s="288"/>
      <c r="H64" s="288"/>
      <c r="I64" s="288"/>
      <c r="J64" s="288"/>
      <c r="K64" s="288"/>
      <c r="L64" s="288"/>
      <c r="M64" s="288"/>
      <c r="N64" s="288"/>
      <c r="O64"/>
      <c r="P64"/>
      <c r="Q64" s="234"/>
      <c r="R64" s="234"/>
    </row>
    <row r="65" ht="3" customHeight="1" thickBot="1"/>
    <row r="66" spans="2:16" ht="6" customHeight="1">
      <c r="B66" s="223"/>
      <c r="C66" s="222"/>
      <c r="D66" s="222"/>
      <c r="E66" s="222"/>
      <c r="F66" s="222"/>
      <c r="G66" s="222"/>
      <c r="H66" s="222"/>
      <c r="I66" s="222"/>
      <c r="J66" s="222"/>
      <c r="K66" s="222"/>
      <c r="L66" s="222"/>
      <c r="M66" s="222"/>
      <c r="N66" s="222"/>
      <c r="O66" s="222"/>
      <c r="P66" s="226"/>
    </row>
    <row r="67" spans="2:16" ht="21" customHeight="1">
      <c r="B67" s="227" t="s">
        <v>135</v>
      </c>
      <c r="C67" s="228"/>
      <c r="D67" s="228"/>
      <c r="E67" s="228"/>
      <c r="F67" s="229"/>
      <c r="G67" s="229"/>
      <c r="H67" s="229"/>
      <c r="I67" s="229"/>
      <c r="J67" s="229"/>
      <c r="K67" s="229"/>
      <c r="L67" s="229"/>
      <c r="M67" s="229"/>
      <c r="N67" s="229"/>
      <c r="O67" s="229"/>
      <c r="P67" s="230"/>
    </row>
    <row r="68" spans="2:16" ht="21" customHeight="1">
      <c r="B68" s="227"/>
      <c r="C68" s="228" t="s">
        <v>128</v>
      </c>
      <c r="D68" s="228"/>
      <c r="E68" s="228"/>
      <c r="F68" s="229"/>
      <c r="G68" s="309" t="s">
        <v>200</v>
      </c>
      <c r="H68" s="229"/>
      <c r="I68" s="229"/>
      <c r="J68" s="229"/>
      <c r="K68" s="229"/>
      <c r="L68" s="229"/>
      <c r="M68" s="229"/>
      <c r="N68" s="229"/>
      <c r="O68" s="229"/>
      <c r="P68" s="230"/>
    </row>
    <row r="69" spans="2:16" ht="21" customHeight="1">
      <c r="B69" s="227"/>
      <c r="C69" s="228" t="s">
        <v>70</v>
      </c>
      <c r="D69" s="228"/>
      <c r="E69" s="228"/>
      <c r="F69" s="229"/>
      <c r="G69" s="229"/>
      <c r="H69" s="229"/>
      <c r="I69" s="229"/>
      <c r="J69" s="229"/>
      <c r="K69" s="229"/>
      <c r="L69" s="229"/>
      <c r="M69" s="229"/>
      <c r="N69" s="229"/>
      <c r="O69" s="229"/>
      <c r="P69" s="230"/>
    </row>
    <row r="70" spans="2:16" ht="21" customHeight="1">
      <c r="B70" s="227"/>
      <c r="C70" s="228" t="s">
        <v>136</v>
      </c>
      <c r="D70" s="228"/>
      <c r="E70" s="228"/>
      <c r="F70" s="229"/>
      <c r="G70" s="229"/>
      <c r="H70" s="229"/>
      <c r="I70" s="229"/>
      <c r="J70" s="229"/>
      <c r="K70" s="229"/>
      <c r="L70" s="229"/>
      <c r="M70" s="229"/>
      <c r="N70" s="229"/>
      <c r="O70" s="229"/>
      <c r="P70" s="230"/>
    </row>
    <row r="71" spans="2:16" ht="21" customHeight="1">
      <c r="B71" s="224"/>
      <c r="C71" s="229"/>
      <c r="D71" s="229"/>
      <c r="E71" s="229"/>
      <c r="F71" s="229"/>
      <c r="G71" s="229"/>
      <c r="H71" s="229"/>
      <c r="I71" s="229"/>
      <c r="J71" s="229"/>
      <c r="K71" s="229"/>
      <c r="L71" s="229"/>
      <c r="M71" s="229"/>
      <c r="N71" s="229"/>
      <c r="O71" s="229"/>
      <c r="P71" s="230"/>
    </row>
    <row r="72" spans="2:16" ht="21" customHeight="1" thickBot="1">
      <c r="B72" s="225"/>
      <c r="C72" s="231"/>
      <c r="D72" s="231"/>
      <c r="E72" s="231"/>
      <c r="F72" s="231"/>
      <c r="G72" s="231"/>
      <c r="H72" s="231"/>
      <c r="I72" s="231"/>
      <c r="J72" s="231"/>
      <c r="K72" s="231"/>
      <c r="L72" s="231"/>
      <c r="M72" s="231"/>
      <c r="N72" s="231"/>
      <c r="O72" s="231"/>
      <c r="P72" s="232"/>
    </row>
  </sheetData>
  <mergeCells count="34">
    <mergeCell ref="P60:Q60"/>
    <mergeCell ref="P58:Q58"/>
    <mergeCell ref="J58:K58"/>
    <mergeCell ref="B60:N61"/>
    <mergeCell ref="B6:B21"/>
    <mergeCell ref="C18:C19"/>
    <mergeCell ref="B22:B35"/>
    <mergeCell ref="B62:N62"/>
    <mergeCell ref="D15:E15"/>
    <mergeCell ref="D17:E17"/>
    <mergeCell ref="C14:C17"/>
    <mergeCell ref="C22:C33"/>
    <mergeCell ref="D19:E19"/>
    <mergeCell ref="D21:E21"/>
    <mergeCell ref="C5:F5"/>
    <mergeCell ref="D7:E7"/>
    <mergeCell ref="D9:E9"/>
    <mergeCell ref="D11:E11"/>
    <mergeCell ref="C6:C13"/>
    <mergeCell ref="D13:E13"/>
    <mergeCell ref="C20:C21"/>
    <mergeCell ref="E54:F54"/>
    <mergeCell ref="D35:E35"/>
    <mergeCell ref="D37:E37"/>
    <mergeCell ref="D33:E33"/>
    <mergeCell ref="D27:E27"/>
    <mergeCell ref="D29:E29"/>
    <mergeCell ref="D31:E31"/>
    <mergeCell ref="C38:F38"/>
    <mergeCell ref="B50:B57"/>
    <mergeCell ref="B43:B49"/>
    <mergeCell ref="C34:C35"/>
    <mergeCell ref="B63:N63"/>
    <mergeCell ref="C40:F40"/>
  </mergeCells>
  <printOptions horizontalCentered="1"/>
  <pageMargins left="0.1968503937007874" right="0.1968503937007874" top="0.31496062992125984" bottom="0.1968503937007874" header="0.1968503937007874" footer="0.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 </cp:lastModifiedBy>
  <cp:lastPrinted>2008-03-18T04:10:30Z</cp:lastPrinted>
  <dcterms:created xsi:type="dcterms:W3CDTF">2007-05-01T01:44:16Z</dcterms:created>
  <dcterms:modified xsi:type="dcterms:W3CDTF">2008-03-24T01:49:41Z</dcterms:modified>
  <cp:category/>
  <cp:version/>
  <cp:contentType/>
  <cp:contentStatus/>
</cp:coreProperties>
</file>